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4000" windowHeight="9465" tabRatio="779" activeTab="4"/>
  </bookViews>
  <sheets>
    <sheet name="DKB" sheetId="1" r:id="rId1"/>
    <sheet name="Einzelergebnisse" sheetId="2" r:id="rId2"/>
    <sheet name="Grundeingaben" sheetId="3" r:id="rId3"/>
    <sheet name="Bildschirm" sheetId="4" r:id="rId4"/>
    <sheet name="MANNSCHAFTEN+SPIELER" sheetId="5" r:id="rId5"/>
    <sheet name="Gebrauchsanweisung" sheetId="6" r:id="rId6"/>
    <sheet name="Abrechnungsblatt" sheetId="7" r:id="rId7"/>
    <sheet name="Dialog" sheetId="8" state="hidden" r:id="rId8"/>
    <sheet name="Dialog2" sheetId="9" state="hidden" r:id="rId9"/>
    <sheet name="Dialog3" sheetId="10" state="hidden" r:id="rId10"/>
    <sheet name="übertrag" sheetId="11" state="hidden" r:id="rId11"/>
  </sheets>
  <externalReferences>
    <externalReference r:id="rId14"/>
  </externalReferences>
  <definedNames>
    <definedName name="_xlnm._FilterDatabase" localSheetId="4" hidden="1">'MANNSCHAFTEN+SPIELER'!$A$2:$A$16</definedName>
    <definedName name="acht">'MANNSCHAFTEN+SPIELER'!$G$150:$G$170</definedName>
    <definedName name="achtü" localSheetId="3">'[1]MANNSCHAFTEN+SPIELER'!$F$150:$G$170</definedName>
    <definedName name="achtü">'MANNSCHAFTEN+SPIELER'!$F$150:$G$170</definedName>
    <definedName name="drei">'MANNSCHAFTEN+SPIELER'!$G$45:$G$65</definedName>
    <definedName name="dreiü" localSheetId="3">'[1]MANNSCHAFTEN+SPIELER'!$F$45:$G$65</definedName>
    <definedName name="dreiü">'MANNSCHAFTEN+SPIELER'!$F$45:$G$65</definedName>
    <definedName name="_xlnm.Print_Area" localSheetId="6">'Abrechnungsblatt'!$A$1:$M$103</definedName>
    <definedName name="_xlnm.Print_Area" localSheetId="0">'DKB'!$A$1:$Z$64</definedName>
    <definedName name="_xlnm.Print_Area" localSheetId="1">'Einzelergebnisse'!$A$1:$M$50</definedName>
    <definedName name="_xlnm.Print_Area" localSheetId="5">'Gebrauchsanweisung'!$A$1:$J$65</definedName>
    <definedName name="eins">'MANNSCHAFTEN+SPIELER'!$G$3:$G$23</definedName>
    <definedName name="einsü" localSheetId="3">'[1]MANNSCHAFTEN+SPIELER'!$F$3:$G$23</definedName>
    <definedName name="einsü">'MANNSCHAFTEN+SPIELER'!$F$3:$G$23</definedName>
    <definedName name="elf">'MANNSCHAFTEN+SPIELER'!$G$213:$G$233</definedName>
    <definedName name="elfü" localSheetId="3">'[1]MANNSCHAFTEN+SPIELER'!$F$213:$G$233</definedName>
    <definedName name="elfü">'MANNSCHAFTEN+SPIELER'!$F$213:$G$233</definedName>
    <definedName name="fünf" localSheetId="3">'[1]MANNSCHAFTEN+SPIELER'!$G$87:$G$107</definedName>
    <definedName name="fünf">'MANNSCHAFTEN+SPIELER'!$G$87:$G$107</definedName>
    <definedName name="fünfü" localSheetId="3">'[1]MANNSCHAFTEN+SPIELER'!$F$87:$G$107</definedName>
    <definedName name="fünfü">'MANNSCHAFTEN+SPIELER'!$F$87:$G$107</definedName>
    <definedName name="Gastmannschaft" localSheetId="3">'[1]übertrag'!$U$2:$V$15</definedName>
    <definedName name="Gastmannschaft">'übertrag'!$U$2:$V$15</definedName>
    <definedName name="Heim" localSheetId="3">'[1]MANNSCHAFTEN+SPIELER'!$U$3:$U$43</definedName>
    <definedName name="Heim">'MANNSCHAFTEN+SPIELER'!$U$3:$U$43</definedName>
    <definedName name="Heimü" localSheetId="3">'[1]MANNSCHAFTEN+SPIELER'!$T$3:$U$43</definedName>
    <definedName name="Heimü">'MANNSCHAFTEN+SPIELER'!$T$3:$U$43</definedName>
    <definedName name="JaNein" localSheetId="4">'MANNSCHAFTEN+SPIELER'!$H$15:$I$24</definedName>
    <definedName name="JaNein">'MANNSCHAFTEN+SPIELER'!$H$15:$I$24</definedName>
    <definedName name="jhg1" localSheetId="3">'[1]MANNSCHAFTEN+SPIELER'!$B$3:$C$23</definedName>
    <definedName name="jhg1">'MANNSCHAFTEN+SPIELER'!$B$3:$C$23</definedName>
    <definedName name="jhg10" localSheetId="3">'[1]MANNSCHAFTEN+SPIELER'!$B$192:$C$212</definedName>
    <definedName name="jhg10">'MANNSCHAFTEN+SPIELER'!$B$192:$C$212</definedName>
    <definedName name="jhg11" localSheetId="3">'[1]MANNSCHAFTEN+SPIELER'!$B$213:$C$233</definedName>
    <definedName name="jhg11">'MANNSCHAFTEN+SPIELER'!$B$213:$C$233</definedName>
    <definedName name="jhg2" localSheetId="3">'[1]MANNSCHAFTEN+SPIELER'!$B$24:$C$44</definedName>
    <definedName name="jhg2">'MANNSCHAFTEN+SPIELER'!$B$24:$C$44</definedName>
    <definedName name="jhg3" localSheetId="3">'[1]MANNSCHAFTEN+SPIELER'!$B$45:$C$65</definedName>
    <definedName name="jhg3">'MANNSCHAFTEN+SPIELER'!$B$45:$C$65</definedName>
    <definedName name="jhg4" localSheetId="3">'[1]MANNSCHAFTEN+SPIELER'!$B$66:$C$86</definedName>
    <definedName name="jhg4">'MANNSCHAFTEN+SPIELER'!$B$66:$C$86</definedName>
    <definedName name="jhg5" localSheetId="3">'[1]MANNSCHAFTEN+SPIELER'!$B$87:$C$107</definedName>
    <definedName name="jhg5">'MANNSCHAFTEN+SPIELER'!$B$87:$C$107</definedName>
    <definedName name="jhg6" localSheetId="3">'[1]MANNSCHAFTEN+SPIELER'!$B$108:$C$128</definedName>
    <definedName name="jhg6">'MANNSCHAFTEN+SPIELER'!$B$108:$C$128</definedName>
    <definedName name="jhg7" localSheetId="3">'[1]MANNSCHAFTEN+SPIELER'!$B$129:$C$149</definedName>
    <definedName name="jhg7">'MANNSCHAFTEN+SPIELER'!$B$129:$C$149</definedName>
    <definedName name="jhg8" localSheetId="3">'[1]MANNSCHAFTEN+SPIELER'!$B$150:$C$170</definedName>
    <definedName name="jhg8">'MANNSCHAFTEN+SPIELER'!$B$150:$C$170</definedName>
    <definedName name="jhg9" localSheetId="3">'[1]MANNSCHAFTEN+SPIELER'!$B$171:$C$191</definedName>
    <definedName name="jhg9">'MANNSCHAFTEN+SPIELER'!$B$171:$C$191</definedName>
    <definedName name="jhgheim" localSheetId="3">'[1]MANNSCHAFTEN+SPIELER'!$P$3:$Q$43</definedName>
    <definedName name="jhgheim">'MANNSCHAFTEN+SPIELER'!$P$3:$Q$43</definedName>
    <definedName name="neun">'MANNSCHAFTEN+SPIELER'!$G$171:$G$191</definedName>
    <definedName name="neunü" localSheetId="3">'[1]MANNSCHAFTEN+SPIELER'!$F$171:$G$191</definedName>
    <definedName name="neunü">'MANNSCHAFTEN+SPIELER'!$F$171:$G$191</definedName>
    <definedName name="paß1" localSheetId="3">'[1]MANNSCHAFTEN+SPIELER'!$D$3:$E$23</definedName>
    <definedName name="paß1">'MANNSCHAFTEN+SPIELER'!$D$3:$E$23</definedName>
    <definedName name="paß10" localSheetId="3">'[1]MANNSCHAFTEN+SPIELER'!$D$192:$E$212</definedName>
    <definedName name="paß10">'MANNSCHAFTEN+SPIELER'!$D$192:$E$212</definedName>
    <definedName name="paß11" localSheetId="3">'[1]MANNSCHAFTEN+SPIELER'!$D$213:$E$233</definedName>
    <definedName name="paß11">'MANNSCHAFTEN+SPIELER'!$D$213:$E$233</definedName>
    <definedName name="paß2" localSheetId="3">'[1]MANNSCHAFTEN+SPIELER'!$D$24:$E$44</definedName>
    <definedName name="paß2">'MANNSCHAFTEN+SPIELER'!$D$24:$E$44</definedName>
    <definedName name="paß3" localSheetId="3">'[1]MANNSCHAFTEN+SPIELER'!$D$45:$E$65</definedName>
    <definedName name="paß3">'MANNSCHAFTEN+SPIELER'!$D$45:$E$65</definedName>
    <definedName name="paß4" localSheetId="3">'[1]MANNSCHAFTEN+SPIELER'!$D$66:$E$86</definedName>
    <definedName name="paß4">'MANNSCHAFTEN+SPIELER'!$D$66:$E$86</definedName>
    <definedName name="paß5" localSheetId="3">'[1]MANNSCHAFTEN+SPIELER'!$D$87:$E$107</definedName>
    <definedName name="paß5">'MANNSCHAFTEN+SPIELER'!$D$87:$E$107</definedName>
    <definedName name="paß6" localSheetId="3">'[1]MANNSCHAFTEN+SPIELER'!$D$108:$E$128</definedName>
    <definedName name="paß6">'MANNSCHAFTEN+SPIELER'!$D$108:$E$128</definedName>
    <definedName name="paß7" localSheetId="3">'[1]MANNSCHAFTEN+SPIELER'!$D$129:$E$149</definedName>
    <definedName name="paß7">'MANNSCHAFTEN+SPIELER'!$D$129:$E$149</definedName>
    <definedName name="paß8" localSheetId="3">'[1]MANNSCHAFTEN+SPIELER'!$D$150:$E$170</definedName>
    <definedName name="paß8">'MANNSCHAFTEN+SPIELER'!$D$150:$E$170</definedName>
    <definedName name="paß9" localSheetId="3">'[1]MANNSCHAFTEN+SPIELER'!$D$171:$E$191</definedName>
    <definedName name="paß9">'MANNSCHAFTEN+SPIELER'!$D$171:$E$191</definedName>
    <definedName name="paßheim" localSheetId="3">'[1]MANNSCHAFTEN+SPIELER'!$R$3:$S$43</definedName>
    <definedName name="paßheim">'MANNSCHAFTEN+SPIELER'!$R$3:$S$43</definedName>
    <definedName name="Platzziffer">'MANNSCHAFTEN+SPIELER'!$L$15:$M$31</definedName>
    <definedName name="sechs">'MANNSCHAFTEN+SPIELER'!$G$108:$G$128</definedName>
    <definedName name="sechsü" localSheetId="3">'[1]MANNSCHAFTEN+SPIELER'!$F$108:$G$128</definedName>
    <definedName name="sechsü">'MANNSCHAFTEN+SPIELER'!$F$108:$G$128</definedName>
    <definedName name="sieben">'MANNSCHAFTEN+SPIELER'!$G$129:$G$149</definedName>
    <definedName name="siebenü" localSheetId="3">'[1]MANNSCHAFTEN+SPIELER'!$F$129:$G$149</definedName>
    <definedName name="siebenü">'MANNSCHAFTEN+SPIELER'!$F$129:$G$149</definedName>
    <definedName name="vier">'MANNSCHAFTEN+SPIELER'!$G$66:$G$86</definedName>
    <definedName name="vierü" localSheetId="3">'[1]MANNSCHAFTEN+SPIELER'!$F$66:$G$86</definedName>
    <definedName name="vierü">'MANNSCHAFTEN+SPIELER'!$F$66:$G$86</definedName>
    <definedName name="zehn">'MANNSCHAFTEN+SPIELER'!$G$192:$G$212</definedName>
    <definedName name="zehnü" localSheetId="3">'[1]MANNSCHAFTEN+SPIELER'!$F$192:$G$212</definedName>
    <definedName name="zehnü">'MANNSCHAFTEN+SPIELER'!$F$192:$G$212</definedName>
    <definedName name="zwei">'MANNSCHAFTEN+SPIELER'!$G$24:$G$44</definedName>
    <definedName name="zweiü" localSheetId="3">'[1]MANNSCHAFTEN+SPIELER'!$F$24:$G$44</definedName>
    <definedName name="zweiü">'MANNSCHAFTEN+SPIELER'!$F$24:$G$44</definedName>
  </definedNames>
  <calcPr fullCalcOnLoad="1"/>
</workbook>
</file>

<file path=xl/comments1.xml><?xml version="1.0" encoding="utf-8"?>
<comments xmlns="http://schemas.openxmlformats.org/spreadsheetml/2006/main">
  <authors>
    <author>Siegfried Zipprodt</author>
  </authors>
  <commentList>
    <comment ref="AB2" authorId="0">
      <text>
        <r>
          <rPr>
            <b/>
            <sz val="9"/>
            <rFont val="Segoe UI"/>
            <family val="2"/>
          </rPr>
          <t>Zum hochladen des Spielberichtes auf die Webseite des TKV bitte den Schalter "Upload zum TKV" drücken. Ist ein hochladen wegen fehlender Berechtigung nicht möglich, dann Klick auf                      "Email an Staffelleiter senden".</t>
        </r>
        <r>
          <rPr>
            <sz val="9"/>
            <rFont val="Segoe UI"/>
            <family val="2"/>
          </rPr>
          <t xml:space="preserve">
</t>
        </r>
      </text>
    </comment>
  </commentList>
</comments>
</file>

<file path=xl/comments11.xml><?xml version="1.0" encoding="utf-8"?>
<comments xmlns="http://schemas.openxmlformats.org/spreadsheetml/2006/main">
  <authors>
    <author>Rainer Spindler</author>
  </authors>
  <commentList>
    <comment ref="Q1" authorId="0">
      <text>
        <r>
          <rPr>
            <b/>
            <sz val="8"/>
            <rFont val="Tahoma"/>
            <family val="2"/>
          </rPr>
          <t>Rainer Spindler:
in dieser Spalte wird der übertrag für das Ankreuzen gemacht</t>
        </r>
        <r>
          <rPr>
            <sz val="8"/>
            <rFont val="Tahoma"/>
            <family val="2"/>
          </rPr>
          <t xml:space="preserve">
</t>
        </r>
      </text>
    </comment>
    <comment ref="V1" authorId="0">
      <text>
        <r>
          <rPr>
            <b/>
            <sz val="8"/>
            <rFont val="Tahoma"/>
            <family val="2"/>
          </rPr>
          <t>Rainer Spindler:</t>
        </r>
        <r>
          <rPr>
            <sz val="8"/>
            <rFont val="Tahoma"/>
            <family val="2"/>
          </rPr>
          <t xml:space="preserve">
für die Mannschaftsübernahme im Spielbericht Heimmannschaft bzw. Gastmannschaft</t>
        </r>
      </text>
    </comment>
  </commentList>
</comments>
</file>

<file path=xl/comments3.xml><?xml version="1.0" encoding="utf-8"?>
<comments xmlns="http://schemas.openxmlformats.org/spreadsheetml/2006/main">
  <authors>
    <author>Siegfried Zipprodt</author>
  </authors>
  <commentList>
    <comment ref="C1" authorId="0">
      <text>
        <r>
          <rPr>
            <b/>
            <sz val="9"/>
            <rFont val="Segoe UI"/>
            <family val="2"/>
          </rPr>
          <t xml:space="preserve">
Dieser Spielbericht ist für alle Spiele im 120 Wuf System geeignet.</t>
        </r>
        <r>
          <rPr>
            <sz val="9"/>
            <rFont val="Segoe UI"/>
            <family val="2"/>
          </rPr>
          <t xml:space="preserve">
Es ist das hochladen in den Onlineergebnisdienst möglich.
Es ist ein Versand per Email an den Staffelleiter möglich.
</t>
        </r>
      </text>
    </comment>
  </commentList>
</comments>
</file>

<file path=xl/comments7.xml><?xml version="1.0" encoding="utf-8"?>
<comments xmlns="http://schemas.openxmlformats.org/spreadsheetml/2006/main">
  <authors>
    <author>Zipprodt</author>
  </authors>
  <commentList>
    <comment ref="M3" authorId="0">
      <text>
        <r>
          <rPr>
            <b/>
            <sz val="14"/>
            <color indexed="10"/>
            <rFont val="Tahoma"/>
            <family val="2"/>
          </rPr>
          <t>In diesem Tabellenblatt bitte keine Ergebnisse eintragen !!!</t>
        </r>
        <r>
          <rPr>
            <sz val="8"/>
            <rFont val="Tahoma"/>
            <family val="2"/>
          </rPr>
          <t xml:space="preserve">
Dieses Blatt dient zur Übernahme von Daten vom Schreibstreifen der Automaten.
Bei Bedarf nach Eingabe aller Namen (über Blatt DKB) bitte ausdrucken und zerschneiden.   </t>
        </r>
        <r>
          <rPr>
            <sz val="8"/>
            <color indexed="10"/>
            <rFont val="Tahoma"/>
            <family val="2"/>
          </rPr>
          <t>Blatt ist nicht schreibgeschützt !</t>
        </r>
      </text>
    </comment>
  </commentList>
</comments>
</file>

<file path=xl/sharedStrings.xml><?xml version="1.0" encoding="utf-8"?>
<sst xmlns="http://schemas.openxmlformats.org/spreadsheetml/2006/main" count="646" uniqueCount="243">
  <si>
    <t>Paß-     Nummer</t>
  </si>
  <si>
    <t>Name</t>
  </si>
  <si>
    <t>Datum:</t>
  </si>
  <si>
    <t>Spielende:</t>
  </si>
  <si>
    <t>Heimmannschaft:</t>
  </si>
  <si>
    <t>Gastmannschaft:</t>
  </si>
  <si>
    <t>Gastmannschaft</t>
  </si>
  <si>
    <t>X</t>
  </si>
  <si>
    <t>eins</t>
  </si>
  <si>
    <t>zwei</t>
  </si>
  <si>
    <t>drei</t>
  </si>
  <si>
    <t>vier</t>
  </si>
  <si>
    <t>fünf</t>
  </si>
  <si>
    <t>sechs</t>
  </si>
  <si>
    <t>sieben</t>
  </si>
  <si>
    <t>E</t>
  </si>
  <si>
    <t>acht</t>
  </si>
  <si>
    <t>A</t>
  </si>
  <si>
    <t>neun</t>
  </si>
  <si>
    <t>zehn</t>
  </si>
  <si>
    <t>elf</t>
  </si>
  <si>
    <t>zwölf</t>
  </si>
  <si>
    <t>paß.Nr 1 - 6</t>
  </si>
  <si>
    <t>Spieler 1 - 6</t>
  </si>
  <si>
    <t>Land:</t>
  </si>
  <si>
    <t>Ort:</t>
  </si>
  <si>
    <t>Bahnanlage:</t>
  </si>
  <si>
    <t>Spielbeginn:</t>
  </si>
  <si>
    <t>Mon/Jahr</t>
  </si>
  <si>
    <t>Bahn</t>
  </si>
  <si>
    <t>Volle</t>
  </si>
  <si>
    <t>Spieler 7 - 12</t>
  </si>
  <si>
    <t>paß.Nr 7 - 12</t>
  </si>
  <si>
    <t>geb.jahr 1 - 6</t>
  </si>
  <si>
    <t>geb.jahr 7 - 12 - 6</t>
  </si>
  <si>
    <t>Heim</t>
  </si>
  <si>
    <t>Eingane der Kreuze</t>
  </si>
  <si>
    <t>Gastmannschaft 05 2</t>
  </si>
  <si>
    <t>Gastmannschaft 05 3</t>
  </si>
  <si>
    <t>Gastmannschaft 05 4</t>
  </si>
  <si>
    <t>Gastmannschaft 05 5</t>
  </si>
  <si>
    <t>Gastmannschaft 05 6</t>
  </si>
  <si>
    <t>Gastmannschaft 05 7</t>
  </si>
  <si>
    <t>Gastmannschaften</t>
  </si>
  <si>
    <t>Heimmannschaft</t>
  </si>
  <si>
    <t>Bemerkungen zu:</t>
  </si>
  <si>
    <t>Spieltag</t>
  </si>
  <si>
    <t>Spielbericht</t>
  </si>
  <si>
    <t>Jugend</t>
  </si>
  <si>
    <t>Spieltag:</t>
  </si>
  <si>
    <t>Pa.-Nr./Mo.Ja</t>
  </si>
  <si>
    <t>Fe</t>
  </si>
  <si>
    <t>Abr</t>
  </si>
  <si>
    <t>MaP</t>
  </si>
  <si>
    <t>:</t>
  </si>
  <si>
    <t>Bahn/Kugelmaterial in Ordnung</t>
  </si>
  <si>
    <t>ja</t>
  </si>
  <si>
    <t>nein</t>
  </si>
  <si>
    <t>4)</t>
  </si>
  <si>
    <t>Verletzung</t>
  </si>
  <si>
    <t>Pässe in Ordnung</t>
  </si>
  <si>
    <t>5)</t>
  </si>
  <si>
    <t>Verwarnung</t>
  </si>
  <si>
    <t>Protest</t>
  </si>
  <si>
    <t>6)</t>
  </si>
  <si>
    <t>Sonstiges</t>
  </si>
  <si>
    <t>Ges</t>
  </si>
  <si>
    <t>Schiedsrichter OK</t>
  </si>
  <si>
    <t>Anlagen</t>
  </si>
  <si>
    <t xml:space="preserve">   1)</t>
  </si>
  <si>
    <t xml:space="preserve">   2)</t>
  </si>
  <si>
    <t xml:space="preserve">   3)</t>
  </si>
  <si>
    <t>SaP</t>
  </si>
  <si>
    <t>Senioren</t>
  </si>
  <si>
    <t>Kegel Punkte</t>
  </si>
  <si>
    <t>Endstand</t>
  </si>
  <si>
    <t>Liga/Klasse:</t>
  </si>
  <si>
    <t>Gesamt Kegel</t>
  </si>
  <si>
    <t>Bemerkung zu</t>
  </si>
  <si>
    <t>Schiedsrichter</t>
  </si>
  <si>
    <t>Tabellenpunkte</t>
  </si>
  <si>
    <t>KLUB / Verein</t>
  </si>
  <si>
    <t>Land</t>
  </si>
  <si>
    <t>Thüringen</t>
  </si>
  <si>
    <t>Ort</t>
  </si>
  <si>
    <t>Bahnanlage</t>
  </si>
  <si>
    <t>Spielklasse</t>
  </si>
  <si>
    <t xml:space="preserve">Bahn/Kugelmaterial in Ordnung </t>
  </si>
  <si>
    <t>x</t>
  </si>
  <si>
    <t xml:space="preserve"> </t>
  </si>
  <si>
    <t xml:space="preserve">  </t>
  </si>
  <si>
    <t>Kegelmaterial</t>
  </si>
  <si>
    <t>Eingabebeschreibung</t>
  </si>
  <si>
    <t>Sollten im Spielbericht Daten vorangegangener Spiele stehen können diese durch gleichzeitiges Betätigen</t>
  </si>
  <si>
    <t>Im Tabellenblatt  "Grundeingaben" gebt Ihr die allgemeinen Angaben für den Kopf des Spielberichtes ein.</t>
  </si>
  <si>
    <t xml:space="preserve">Im Blatt Mannschaften+Spieler werden alle Spieler und Spielerdaten (Pass Nr., Name u. Mon/Jahr)  und der </t>
  </si>
  <si>
    <t>Klubname der Heimmannschaft einmalig eingegeben. Desgleichen werden die Angaben der Gastmannschaft</t>
  </si>
  <si>
    <t xml:space="preserve">eingetragen. Es besteht die Möglichkeit 11 Mannschaften einzugeben, deren Angaben in Folgejahren </t>
  </si>
  <si>
    <t>wieder genutzt werden können.</t>
  </si>
  <si>
    <t xml:space="preserve">Durch anklicken der Schaltflächen Heimmannschaft und Gastmannschaft im Tabellenblatt DKB (Spielbericht) </t>
  </si>
  <si>
    <t>können die Spieler ausgewählt werden, die das jeweilige Punktspiel bestreiten sollen.</t>
  </si>
  <si>
    <t>Im ersten Fenster den 1.Spieler auswählen und im zweiten den zweiten und so weiter.</t>
  </si>
  <si>
    <t>Geöffnet werden die Fenster durch anklicken des schwarzen Dreiecks, es erscheinen dann alle Spieler.</t>
  </si>
  <si>
    <t>Durch anklicken von OK werden die Daten ins Blatt DKB (Spielbericht)  übernommen.</t>
  </si>
  <si>
    <t>Durch anklicken der Schaltflächen Datum, Spielbeginn und Spielende werden die jeweiligen Daten</t>
  </si>
  <si>
    <t>vom Rechner in die Zellen übernommen. Man muss darauf achten, dass die Uhr im Rechner nicht eine Stunde</t>
  </si>
  <si>
    <t>nachgeht oder das Datum nicht stimmt.</t>
  </si>
  <si>
    <t>In den Blättern DKB (Spielbericht), Grundeingaben , Einzelergebnisse und Mannschaften+Spieler navigiert</t>
  </si>
  <si>
    <t>man mit den Kursor-Tasten von einer Zelle zur anderen.</t>
  </si>
  <si>
    <t>In den Zellen Volle, Abräumen, Fehler und Gesamt auf dem Spielbericht können keine Eingaben gemacht</t>
  </si>
  <si>
    <t>werden, da die Zellen schreibgeschützt sind. Anderenfalls würde die Berechnung und die Übernahme vom</t>
  </si>
  <si>
    <t>Blatt Einzelergebnisse nicht mehr funktionieren. Beim Anklicken dieser Zellen kommt ein Warnhinweis.</t>
  </si>
  <si>
    <t>Der Klubname, das Datum und die Namen der Spieler werden automatisch ins Blatt Einzelergebnisse</t>
  </si>
  <si>
    <t>beim jeweiligen Spieler eingetragen werden.</t>
  </si>
  <si>
    <t xml:space="preserve">Diese Daten werden dann automatisch in das Blatt DKB (Spielbericht) übernommen. </t>
  </si>
  <si>
    <t>Sollte der Spielbericht beim Drucken nicht auf eine Seite gedruckt werden, bitte in der Seitenansicht, Layout</t>
  </si>
  <si>
    <t>bei der Skalierung "Anpassen" - "eine Seite hoch" und "eine Seite breit" anklicken.</t>
  </si>
  <si>
    <t>Das war's eigentlich schon, natürlich muss das Original des Spielbericht noch unterschrieben werden.</t>
  </si>
  <si>
    <t>Das Blatt Einzelergebnisse kann man selbstverständlich auch Ausdrucken und somit hat jeder Klub</t>
  </si>
  <si>
    <t>alle Ergebnisse auf einem Blatt zur Verfügung.</t>
  </si>
  <si>
    <t>Zusätzlich gibt es noch das Abrechnungsblatt. Dies kann nach Eingabe aller Spielernamen (im Blatt DKB)</t>
  </si>
  <si>
    <t>ausgedruckt werden und zur Übernahme der Daten vom Schreibstreifen der Automatendrucker verwendet werden.</t>
  </si>
  <si>
    <t xml:space="preserve">Ich wünsche Euch allen viel Spaß mit dem Spielbericht und hoffe, daß alle Klubs, die mit dem PC arbeiten, </t>
  </si>
  <si>
    <t>diesen Spielbericht auch verwenden.</t>
  </si>
  <si>
    <t>Grundlage für die Erstellung dieses Spielberichtes ist der DKBC Spielbericht der Kgfr. Rammler und Spindler.</t>
  </si>
  <si>
    <r>
      <t xml:space="preserve">der Tasten </t>
    </r>
    <r>
      <rPr>
        <b/>
        <i/>
        <sz val="10"/>
        <rFont val="Arial"/>
        <family val="2"/>
      </rPr>
      <t xml:space="preserve">Strg </t>
    </r>
    <r>
      <rPr>
        <sz val="10"/>
        <rFont val="Arial"/>
        <family val="2"/>
      </rPr>
      <t>und</t>
    </r>
    <r>
      <rPr>
        <b/>
        <i/>
        <sz val="10"/>
        <rFont val="Arial"/>
        <family val="2"/>
      </rPr>
      <t xml:space="preserve"> q </t>
    </r>
    <r>
      <rPr>
        <sz val="10"/>
        <rFont val="Arial"/>
        <family val="2"/>
      </rPr>
      <t>gelöscht werden.  Die Angaben Platzziffern, Bemerkungen und Spielergebnisse</t>
    </r>
  </si>
  <si>
    <t xml:space="preserve">                                                     </t>
  </si>
  <si>
    <t xml:space="preserve">            </t>
  </si>
  <si>
    <t xml:space="preserve">Name:                                            </t>
  </si>
  <si>
    <t>V</t>
  </si>
  <si>
    <t>F</t>
  </si>
  <si>
    <t>S</t>
  </si>
  <si>
    <t>Z-S</t>
  </si>
  <si>
    <t>Frauen</t>
  </si>
  <si>
    <t>Männer</t>
  </si>
  <si>
    <t>Pz</t>
  </si>
  <si>
    <t xml:space="preserve">    Spielstand</t>
  </si>
  <si>
    <t>sowie Spielnummer und Spieltag werden gelöscht, alle anderen Angaben bleiben erhalten.</t>
  </si>
  <si>
    <t>Auswechselspieler werden neben dem Spieler ausgewählt für den sie eingewechselt werden.</t>
  </si>
  <si>
    <t>Dort wird sofort automatisch der aktuelle Punktstand errechnet.</t>
  </si>
  <si>
    <t>Damit entfällt das zeitaufwendige Zusammenzählen und man kann sich auch nicht verrechnen.</t>
  </si>
  <si>
    <t>Siegfried Zipprodt</t>
  </si>
  <si>
    <t>SP</t>
  </si>
  <si>
    <t>Das Tabellenblatt "Bildschirm" wurde von Roßleben übernommen.</t>
  </si>
  <si>
    <t>Satz</t>
  </si>
  <si>
    <t>Spiel Nr.</t>
  </si>
  <si>
    <t>Spielnummer</t>
  </si>
  <si>
    <t>gF</t>
  </si>
  <si>
    <t>gA</t>
  </si>
  <si>
    <t>gV</t>
  </si>
  <si>
    <t>gK</t>
  </si>
  <si>
    <t>MP</t>
  </si>
  <si>
    <t>Kegel</t>
  </si>
  <si>
    <t>übernommen. Dort müssen dann nur noch die Bahn-Ergebnisse Volle, Gesamt und  Fehlwurf je 30 Wurf</t>
  </si>
  <si>
    <t>Bitte hier nur</t>
  </si>
  <si>
    <t>eingeben.</t>
  </si>
  <si>
    <t xml:space="preserve">    Volle</t>
  </si>
  <si>
    <t xml:space="preserve">    Fehlwürfe</t>
  </si>
  <si>
    <t xml:space="preserve">    Gesamtergebnis</t>
  </si>
  <si>
    <t>satz</t>
  </si>
  <si>
    <t>Name, Vorname</t>
  </si>
  <si>
    <t>Awsp. Name, Vorname</t>
  </si>
  <si>
    <t>Der Schalter "Upload zum TKV" unterstützt das hochladen des Spielberichtes auf die TKV-Seite. Voraussetzung ist,</t>
  </si>
  <si>
    <t>dass der Computer, auf dem der Spielbericht geöffnet ist mit dem Internet verbunden ist.</t>
  </si>
  <si>
    <t xml:space="preserve">Zunächst wird der Spielbericht im Ordner c:/Spielbericht gespeichert. Als Dateiname wird die Spielnummer </t>
  </si>
  <si>
    <t>verwendet. Danach wird das Uploadformular auf der TKV-Seite geöffnet. Nach Eingabe der Zugangsdaten kann man</t>
  </si>
  <si>
    <r>
      <t>den Spielbericht von c:/Spielbericht/</t>
    </r>
    <r>
      <rPr>
        <i/>
        <sz val="10"/>
        <rFont val="Arial"/>
        <family val="2"/>
      </rPr>
      <t>spielnummer.xls holen und hochladen.</t>
    </r>
  </si>
  <si>
    <t>Gelb hinterlegte Felder</t>
  </si>
  <si>
    <t>Bemerkungen auf dem Blatt</t>
  </si>
  <si>
    <t>DKB (Spielbericht) eintragen.</t>
  </si>
  <si>
    <t>bitte ausfüllen.</t>
  </si>
  <si>
    <t>Platzziffernvergabe eingefügt von</t>
  </si>
  <si>
    <t>Jens Baumann</t>
  </si>
  <si>
    <t>Gast 3</t>
  </si>
  <si>
    <t>Gast 4</t>
  </si>
  <si>
    <t>Gast 5</t>
  </si>
  <si>
    <t>Email-Adresse</t>
  </si>
  <si>
    <t>Klick ins grüne Feld, geh zum Pfeil und wähle aus</t>
  </si>
  <si>
    <t xml:space="preserve">Pässe in Ordnung </t>
  </si>
  <si>
    <t xml:space="preserve">Protest </t>
  </si>
  <si>
    <t xml:space="preserve">Verletzung </t>
  </si>
  <si>
    <t xml:space="preserve">Verwarnung </t>
  </si>
  <si>
    <t xml:space="preserve">Sonstiges </t>
  </si>
  <si>
    <t xml:space="preserve">ADV in Ordnung </t>
  </si>
  <si>
    <t xml:space="preserve">Ausnahmegenehmigung vorhanden </t>
  </si>
  <si>
    <t xml:space="preserve">Werbung in Ordnung </t>
  </si>
  <si>
    <t xml:space="preserve">Anlagen </t>
  </si>
  <si>
    <t xml:space="preserve">Bahnabnahmeurkunde gültig bis </t>
  </si>
  <si>
    <t xml:space="preserve">Bahnklassifizierung </t>
  </si>
  <si>
    <t xml:space="preserve">Art der Lauffläche </t>
  </si>
  <si>
    <t>Altersspielklasse</t>
  </si>
  <si>
    <t xml:space="preserve">Spielart </t>
  </si>
  <si>
    <t>Punktspiel</t>
  </si>
  <si>
    <t>Antwort</t>
  </si>
  <si>
    <t>Bahnklassifizierung</t>
  </si>
  <si>
    <t>B</t>
  </si>
  <si>
    <t>C</t>
  </si>
  <si>
    <t>D</t>
  </si>
  <si>
    <t>Kategorie</t>
  </si>
  <si>
    <t>Senniorinnen</t>
  </si>
  <si>
    <t>Jugend-M</t>
  </si>
  <si>
    <t>Gemischt</t>
  </si>
  <si>
    <t>Pokalspiel</t>
  </si>
  <si>
    <t>Länderspiel</t>
  </si>
  <si>
    <t>Der Schalter "Email an den Staffelleiter senden" ermöglicht den Versand des Spielberichtes per Email. Dabei wird</t>
  </si>
  <si>
    <t>das auf dem PC installierte Emailprogramm verwendet.  Beachtet die Hinweise auf dem Bildschirm</t>
  </si>
  <si>
    <t xml:space="preserve">Spielbericht 120 Wurf </t>
  </si>
  <si>
    <r>
      <t xml:space="preserve">Eingabefehler, bzw. fehlerhafte Eingaben werden gelb hinterlegt und/oder mit </t>
    </r>
    <r>
      <rPr>
        <b/>
        <sz val="10"/>
        <color indexed="10"/>
        <rFont val="Arial"/>
        <family val="2"/>
      </rPr>
      <t>fetter roter Schrift</t>
    </r>
    <r>
      <rPr>
        <sz val="10"/>
        <rFont val="Arial"/>
        <family val="2"/>
      </rPr>
      <t xml:space="preserve"> dargestellt.</t>
    </r>
  </si>
  <si>
    <t>Hinweis zum Versand per Email</t>
  </si>
  <si>
    <t xml:space="preserve"> - Der Versand per Email funktioniert mit Excel ab Version 2010</t>
  </si>
  <si>
    <t xml:space="preserve"> - Es muss auf dem zum Versand benutzten PC/Laptop ein Emailprogramm mit gültigen</t>
  </si>
  <si>
    <t xml:space="preserve">   Account installiert sein.</t>
  </si>
  <si>
    <r>
      <t xml:space="preserve"> - </t>
    </r>
    <r>
      <rPr>
        <b/>
        <sz val="12"/>
        <rFont val="Arial"/>
        <family val="2"/>
      </rPr>
      <t>Ohne Angabe</t>
    </r>
    <r>
      <rPr>
        <sz val="12"/>
        <rFont val="Arial"/>
        <family val="2"/>
      </rPr>
      <t xml:space="preserve"> einer Empfängeradresse wird das Emailprogramm geöffnet. Der Spiel-</t>
    </r>
  </si>
  <si>
    <t xml:space="preserve">   bericht ist bereits als Anhang hinterlegt und der Betreff (Spielnummer) angegeben.</t>
  </si>
  <si>
    <r>
      <t xml:space="preserve"> - </t>
    </r>
    <r>
      <rPr>
        <b/>
        <sz val="12"/>
        <rFont val="Arial"/>
        <family val="2"/>
      </rPr>
      <t>Mit Angabe</t>
    </r>
    <r>
      <rPr>
        <sz val="12"/>
        <rFont val="Arial"/>
        <family val="2"/>
      </rPr>
      <t xml:space="preserve"> einer Empfängeradresse wird durch das Emailprogramm eine</t>
    </r>
  </si>
  <si>
    <t xml:space="preserve">   Bestätigung zum Versand des Spielberichtes abgefordert. Der Spielbericht wird dann an</t>
  </si>
  <si>
    <t xml:space="preserve">   an die hinterlegte Adresse gesendet.</t>
  </si>
  <si>
    <t xml:space="preserve"> - Wird Outlook verwendet, ist die Angabe von Mehrfachadressen möglich.</t>
  </si>
  <si>
    <t xml:space="preserve">   (Die Adressen bitte mit Semikolon trennen)</t>
  </si>
  <si>
    <t xml:space="preserve"> - Befindet sich gleichzeitig Outlook und ein weiters Emailprogramm auf dem PC/Laptop,</t>
  </si>
  <si>
    <t xml:space="preserve">   wird grundsätzlich Outlook verwendet. </t>
  </si>
  <si>
    <t xml:space="preserve"> - Der Emailversand per Webmail über einen Browser ist mit dieser Funktion nicht möglich.</t>
  </si>
  <si>
    <t>Hinweis zum Druck des Spielberichtes</t>
  </si>
  <si>
    <r>
      <t xml:space="preserve"> - Beim Klick auf den Schalter "Spielbericht drucken" wird </t>
    </r>
    <r>
      <rPr>
        <b/>
        <u val="single"/>
        <sz val="12"/>
        <rFont val="Arial"/>
        <family val="2"/>
      </rPr>
      <t>eine</t>
    </r>
    <r>
      <rPr>
        <sz val="12"/>
        <rFont val="Arial"/>
        <family val="2"/>
      </rPr>
      <t xml:space="preserve"> Kopie des </t>
    </r>
  </si>
  <si>
    <t xml:space="preserve">   Spielberichtes auf dem am PC/Laptop installierten</t>
  </si>
  <si>
    <t xml:space="preserve">   Standarddrucker ausgegeben.</t>
  </si>
  <si>
    <t>C:\Spielberichte\123_havarie_.xls</t>
  </si>
  <si>
    <t>310521- MA-ohne</t>
  </si>
  <si>
    <t>cm@tkv-kegeln.de</t>
  </si>
  <si>
    <t>Koburger, Nils</t>
  </si>
  <si>
    <t>Franke, Stefan</t>
  </si>
  <si>
    <t>Ludwig, Felix</t>
  </si>
  <si>
    <t>Jahn, Niklas</t>
  </si>
  <si>
    <t>Jacobi, Bianca</t>
  </si>
  <si>
    <t>Michel, Kim</t>
  </si>
  <si>
    <t>SV Eliabrunnn</t>
  </si>
  <si>
    <t>Krause, Jannick</t>
  </si>
  <si>
    <t>Bielau, Maximilian</t>
  </si>
  <si>
    <t>Frigo, Saliven</t>
  </si>
  <si>
    <t>Lauer, Oskar</t>
  </si>
  <si>
    <t>Köchel, Hannes</t>
  </si>
  <si>
    <t>Veligi, Aurent</t>
  </si>
  <si>
    <t>1.SV Pößneck-KSV Langenorla</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</si>
</sst>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mm\-\y\y"/>
    <numFmt numFmtId="175" formatCode="h:mm"/>
    <numFmt numFmtId="176" formatCode="h:mm:ss"/>
    <numFmt numFmtId="177" formatCode="m/\d/\y\y\ h:mm"/>
    <numFmt numFmtId="178" formatCode="0,000"/>
    <numFmt numFmtId="179" formatCode="00,000"/>
    <numFmt numFmtId="180" formatCode="000,000"/>
    <numFmt numFmtId="181" formatCode="\+#,000;\ \-#,000"/>
    <numFmt numFmtId="182" formatCode="d/\ mmmm\ yyyy"/>
    <numFmt numFmtId="183" formatCode="dd\ mm\ yy"/>
    <numFmt numFmtId="184" formatCode="d/\ mmm\ yy"/>
    <numFmt numFmtId="185" formatCode="d/m/yy"/>
    <numFmt numFmtId="186" formatCode="hh:mm\ \Uh\r"/>
    <numFmt numFmtId="187" formatCode="hh:mm\ &quot;Uhr&quot;"/>
    <numFmt numFmtId="188" formatCode="mmm\ yyyy"/>
    <numFmt numFmtId="189" formatCode="dd/mm/yy"/>
    <numFmt numFmtId="190" formatCode="d/m/yyyy"/>
    <numFmt numFmtId="191" formatCode="&quot;Ja&quot;;&quot;Ja&quot;;&quot;Nein&quot;"/>
    <numFmt numFmtId="192" formatCode="&quot;Wahr&quot;;&quot;Wahr&quot;;&quot;Falsch&quot;"/>
    <numFmt numFmtId="193" formatCode="&quot;Ein&quot;;&quot;Ein&quot;;&quot;Aus&quot;"/>
    <numFmt numFmtId="194" formatCode="#,##0&quot;DM&quot;_);\(#,##0&quot;DM&quot;\)"/>
    <numFmt numFmtId="195" formatCode="#,##0&quot;DM&quot;_);[Red]\(#,##0&quot;DM&quot;\)"/>
    <numFmt numFmtId="196" formatCode="#,##0.00&quot;DM&quot;_);\(#,##0.00&quot;DM&quot;\)"/>
    <numFmt numFmtId="197" formatCode="#,##0.00&quot;DM&quot;_);[Red]\(#,##0.00&quot;DM&quot;\)"/>
    <numFmt numFmtId="198" formatCode="_ * #,##0_)&quot;DM&quot;_ ;_ * \(#,##0\)&quot;DM&quot;_ ;_ * &quot;-&quot;_)&quot;DM&quot;_ ;_ @_ "/>
    <numFmt numFmtId="199" formatCode="_ * #,##0_)_D_M_ ;_ * \(#,##0\)_D_M_ ;_ * &quot;-&quot;_)_D_M_ ;_ @_ "/>
    <numFmt numFmtId="200" formatCode="_ * #,##0.00_)&quot;DM&quot;_ ;_ * \(#,##0.00\)&quot;DM&quot;_ ;_ * &quot;-&quot;??_)&quot;DM&quot;_ ;_ @_ "/>
    <numFmt numFmtId="201" formatCode="_ * #,##0.00_)_D_M_ ;_ * \(#,##0.00\)_D_M_ ;_ * &quot;-&quot;??_)_D_M_ ;_ @_ "/>
    <numFmt numFmtId="202" formatCode="dd/\ mm\ yy"/>
    <numFmt numFmtId="203" formatCode="mmm/\ yy"/>
    <numFmt numFmtId="204" formatCode="d/m"/>
    <numFmt numFmtId="205" formatCode="dd/mm"/>
    <numFmt numFmtId="206" formatCode="mm/yy"/>
    <numFmt numFmtId="207" formatCode="hh:mm:ss\ &quot;Uhr&quot;"/>
    <numFmt numFmtId="208" formatCode="[$-407]dddd\,\ d\.\ mmmm\ yyyy"/>
    <numFmt numFmtId="209" formatCode="[$-407]mmm/\ yy;@"/>
    <numFmt numFmtId="210" formatCode="[$-407]mmmmm\ yy;@"/>
    <numFmt numFmtId="211" formatCode="d/m;@"/>
    <numFmt numFmtId="212" formatCode="00000"/>
    <numFmt numFmtId="213" formatCode="dd\ mm"/>
    <numFmt numFmtId="214" formatCode="000000"/>
    <numFmt numFmtId="215" formatCode="[$-F400]h:mm:ss\ AM/PM"/>
    <numFmt numFmtId="216" formatCode="00000#"/>
    <numFmt numFmtId="217" formatCode="0.0"/>
    <numFmt numFmtId="218" formatCode="\+\ 0\ \-\ ;[Red]\-\ 0\ \+"/>
    <numFmt numFmtId="219" formatCode="[$€-2]\ #,##0.00_);[Red]\([$€-2]\ #,##0.00\)"/>
    <numFmt numFmtId="220" formatCode="mm/dd/yy;@"/>
    <numFmt numFmtId="221" formatCode="_-* #,##0\ &quot;€&quot;_-;\-* #,##0\ &quot;€&quot;_-;_-* &quot;-&quot;\ &quot;€&quot;_-;_-@_-"/>
    <numFmt numFmtId="222" formatCode="_-* #,##0_-;\-* #,##0_-;_-* &quot;-&quot;_-;_-@_-"/>
    <numFmt numFmtId="223" formatCode="_-* #,##0.00\ &quot;€&quot;_-;\-* #,##0.00\ &quot;€&quot;_-;_-* &quot;-&quot;??\ &quot;€&quot;_-;_-@_-"/>
    <numFmt numFmtId="224" formatCode="_-* #,##0.00_-;\-* #,##0.00_-;_-* &quot;-&quot;??_-;_-@_-"/>
    <numFmt numFmtId="225" formatCode="dd/mm/yyyy;@"/>
    <numFmt numFmtId="226" formatCode="dd/mm/yy;@"/>
  </numFmts>
  <fonts count="114">
    <font>
      <sz val="10"/>
      <name val="Arial"/>
      <family val="0"/>
    </font>
    <font>
      <b/>
      <sz val="10"/>
      <name val="Arial"/>
      <family val="0"/>
    </font>
    <font>
      <i/>
      <sz val="10"/>
      <name val="Arial"/>
      <family val="0"/>
    </font>
    <font>
      <b/>
      <i/>
      <sz val="10"/>
      <name val="Arial"/>
      <family val="0"/>
    </font>
    <font>
      <sz val="10"/>
      <name val="Helv"/>
      <family val="0"/>
    </font>
    <font>
      <sz val="8"/>
      <name val="Tahoma"/>
      <family val="2"/>
    </font>
    <font>
      <b/>
      <sz val="10"/>
      <name val="Helv"/>
      <family val="0"/>
    </font>
    <font>
      <sz val="10"/>
      <name val="Arial Narrow"/>
      <family val="2"/>
    </font>
    <font>
      <sz val="11"/>
      <name val="Times New Roman"/>
      <family val="1"/>
    </font>
    <font>
      <u val="single"/>
      <sz val="10"/>
      <color indexed="36"/>
      <name val="Arial"/>
      <family val="2"/>
    </font>
    <font>
      <u val="single"/>
      <sz val="10"/>
      <color indexed="12"/>
      <name val="Arial"/>
      <family val="2"/>
    </font>
    <font>
      <sz val="11"/>
      <name val="Arial"/>
      <family val="2"/>
    </font>
    <font>
      <sz val="10"/>
      <color indexed="9"/>
      <name val="Arial"/>
      <family val="2"/>
    </font>
    <font>
      <sz val="20"/>
      <name val="Arial"/>
      <family val="2"/>
    </font>
    <font>
      <b/>
      <sz val="9"/>
      <name val="Arial"/>
      <family val="2"/>
    </font>
    <font>
      <sz val="9"/>
      <name val="Arial"/>
      <family val="2"/>
    </font>
    <font>
      <sz val="14"/>
      <name val="Arial"/>
      <family val="2"/>
    </font>
    <font>
      <sz val="6"/>
      <name val="Arial"/>
      <family val="2"/>
    </font>
    <font>
      <b/>
      <sz val="8"/>
      <name val="Tahoma"/>
      <family val="2"/>
    </font>
    <font>
      <b/>
      <u val="single"/>
      <sz val="10"/>
      <color indexed="12"/>
      <name val="Arial"/>
      <family val="2"/>
    </font>
    <font>
      <sz val="10"/>
      <name val="Times New Roman"/>
      <family val="1"/>
    </font>
    <font>
      <b/>
      <sz val="20"/>
      <name val="Arial"/>
      <family val="2"/>
    </font>
    <font>
      <sz val="20"/>
      <name val="Times New Roman"/>
      <family val="1"/>
    </font>
    <font>
      <sz val="20"/>
      <name val="Arial Narrow"/>
      <family val="2"/>
    </font>
    <font>
      <b/>
      <sz val="11"/>
      <name val="Times New Roman"/>
      <family val="1"/>
    </font>
    <font>
      <b/>
      <sz val="10"/>
      <name val="Arial Narrow"/>
      <family val="2"/>
    </font>
    <font>
      <b/>
      <sz val="20"/>
      <name val="Times New Roman"/>
      <family val="1"/>
    </font>
    <font>
      <b/>
      <sz val="20"/>
      <name val="Arial Narrow"/>
      <family val="2"/>
    </font>
    <font>
      <b/>
      <sz val="18"/>
      <color indexed="12"/>
      <name val="Times New Roman"/>
      <family val="1"/>
    </font>
    <font>
      <b/>
      <sz val="16"/>
      <name val="Arial"/>
      <family val="2"/>
    </font>
    <font>
      <b/>
      <sz val="9"/>
      <color indexed="12"/>
      <name val="Arial"/>
      <family val="2"/>
    </font>
    <font>
      <b/>
      <i/>
      <u val="single"/>
      <sz val="10"/>
      <color indexed="10"/>
      <name val="Arial"/>
      <family val="2"/>
    </font>
    <font>
      <b/>
      <sz val="10"/>
      <color indexed="12"/>
      <name val="Arial"/>
      <family val="2"/>
    </font>
    <font>
      <sz val="8"/>
      <name val="Arial"/>
      <family val="2"/>
    </font>
    <font>
      <sz val="26"/>
      <name val="Arial"/>
      <family val="2"/>
    </font>
    <font>
      <sz val="12"/>
      <name val="Times New Roman"/>
      <family val="1"/>
    </font>
    <font>
      <b/>
      <sz val="12"/>
      <name val="Times New Roman"/>
      <family val="1"/>
    </font>
    <font>
      <b/>
      <sz val="12"/>
      <name val="Arial"/>
      <family val="2"/>
    </font>
    <font>
      <b/>
      <sz val="14"/>
      <color indexed="10"/>
      <name val="Arial"/>
      <family val="2"/>
    </font>
    <font>
      <b/>
      <sz val="14"/>
      <color indexed="12"/>
      <name val="Arial"/>
      <family val="2"/>
    </font>
    <font>
      <b/>
      <sz val="10"/>
      <color indexed="12"/>
      <name val="Times New Roman"/>
      <family val="1"/>
    </font>
    <font>
      <b/>
      <sz val="10"/>
      <color indexed="14"/>
      <name val="Times New Roman"/>
      <family val="1"/>
    </font>
    <font>
      <b/>
      <sz val="12"/>
      <color indexed="10"/>
      <name val="Arial"/>
      <family val="2"/>
    </font>
    <font>
      <u val="single"/>
      <sz val="8"/>
      <name val="Arial"/>
      <family val="2"/>
    </font>
    <font>
      <sz val="9"/>
      <name val="Times New Roman"/>
      <family val="1"/>
    </font>
    <font>
      <b/>
      <sz val="8"/>
      <name val="Arial"/>
      <family val="2"/>
    </font>
    <font>
      <sz val="11"/>
      <color indexed="8"/>
      <name val="Calibri"/>
      <family val="2"/>
    </font>
    <font>
      <sz val="11"/>
      <color indexed="9"/>
      <name val="Calibri"/>
      <family val="2"/>
    </font>
    <font>
      <b/>
      <i/>
      <sz val="18"/>
      <color indexed="10"/>
      <name val="Arial"/>
      <family val="2"/>
    </font>
    <font>
      <b/>
      <sz val="14"/>
      <name val="Arial"/>
      <family val="2"/>
    </font>
    <font>
      <b/>
      <sz val="10"/>
      <name val="Symbol"/>
      <family val="1"/>
    </font>
    <font>
      <b/>
      <sz val="14"/>
      <color indexed="10"/>
      <name val="Tahoma"/>
      <family val="2"/>
    </font>
    <font>
      <sz val="8"/>
      <color indexed="10"/>
      <name val="Tahoma"/>
      <family val="2"/>
    </font>
    <font>
      <b/>
      <sz val="14"/>
      <color indexed="10"/>
      <name val="Times New Roman"/>
      <family val="1"/>
    </font>
    <font>
      <b/>
      <sz val="26"/>
      <color indexed="9"/>
      <name val="Arial"/>
      <family val="2"/>
    </font>
    <font>
      <b/>
      <sz val="60"/>
      <color indexed="9"/>
      <name val="Arial"/>
      <family val="2"/>
    </font>
    <font>
      <b/>
      <sz val="22"/>
      <name val="Arial"/>
      <family val="2"/>
    </font>
    <font>
      <b/>
      <sz val="36"/>
      <name val="Arial"/>
      <family val="2"/>
    </font>
    <font>
      <sz val="18"/>
      <name val="Arial"/>
      <family val="2"/>
    </font>
    <font>
      <b/>
      <sz val="48"/>
      <color indexed="10"/>
      <name val="Arial"/>
      <family val="2"/>
    </font>
    <font>
      <sz val="60"/>
      <name val="Arial"/>
      <family val="2"/>
    </font>
    <font>
      <sz val="22"/>
      <name val="Arial"/>
      <family val="2"/>
    </font>
    <font>
      <sz val="36"/>
      <name val="Arial"/>
      <family val="2"/>
    </font>
    <font>
      <sz val="8"/>
      <name val="Times New Roman"/>
      <family val="1"/>
    </font>
    <font>
      <b/>
      <sz val="11"/>
      <color indexed="10"/>
      <name val="Arial"/>
      <family val="2"/>
    </font>
    <font>
      <sz val="11"/>
      <color indexed="10"/>
      <name val="Arial"/>
      <family val="2"/>
    </font>
    <font>
      <sz val="4"/>
      <name val="Arial"/>
      <family val="2"/>
    </font>
    <font>
      <b/>
      <sz val="10"/>
      <color indexed="10"/>
      <name val="Arial"/>
      <family val="2"/>
    </font>
    <font>
      <sz val="10"/>
      <color indexed="8"/>
      <name val="Arial"/>
      <family val="2"/>
    </font>
    <font>
      <sz val="11"/>
      <color indexed="8"/>
      <name val="Arial"/>
      <family val="2"/>
    </font>
    <font>
      <b/>
      <sz val="11"/>
      <name val="Arial"/>
      <family val="2"/>
    </font>
    <font>
      <sz val="11"/>
      <color indexed="30"/>
      <name val="Arial"/>
      <family val="2"/>
    </font>
    <font>
      <sz val="9"/>
      <name val="Segoe UI"/>
      <family val="2"/>
    </font>
    <font>
      <b/>
      <sz val="9"/>
      <name val="Segoe UI"/>
      <family val="2"/>
    </font>
    <font>
      <b/>
      <sz val="10"/>
      <color indexed="36"/>
      <name val="Arial"/>
      <family val="2"/>
    </font>
    <font>
      <sz val="12"/>
      <name val="Arial"/>
      <family val="2"/>
    </font>
    <font>
      <b/>
      <u val="single"/>
      <sz val="12"/>
      <name val="Arial"/>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10"/>
      <name val="Arial"/>
      <family val="2"/>
    </font>
    <font>
      <sz val="8"/>
      <name val="Segoe UI"/>
      <family val="2"/>
    </font>
    <font>
      <sz val="16"/>
      <color indexed="4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0"/>
      <color theme="0"/>
      <name val="Arial"/>
      <family val="2"/>
    </font>
    <font>
      <sz val="10"/>
      <color rgb="FFFF0000"/>
      <name val="Arial"/>
      <family val="2"/>
    </font>
  </fonts>
  <fills count="5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indexed="46"/>
        <bgColor indexed="64"/>
      </patternFill>
    </fill>
    <fill>
      <patternFill patternType="solid">
        <fgColor indexed="8"/>
        <bgColor indexed="64"/>
      </patternFill>
    </fill>
    <fill>
      <patternFill patternType="solid">
        <fgColor indexed="10"/>
        <bgColor indexed="64"/>
      </patternFill>
    </fill>
  </fills>
  <borders count="8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hair"/>
      <top style="hair"/>
      <bottom style="thin"/>
    </border>
    <border>
      <left style="thin"/>
      <right>
        <color indexed="63"/>
      </right>
      <top>
        <color indexed="63"/>
      </top>
      <bottom>
        <color indexed="63"/>
      </bottom>
    </border>
    <border>
      <left style="thin"/>
      <right style="hair"/>
      <top>
        <color indexed="63"/>
      </top>
      <bottom style="hair"/>
    </border>
    <border>
      <left style="thin"/>
      <right style="hair"/>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thin"/>
    </border>
    <border>
      <left style="hair"/>
      <right style="hair"/>
      <top style="hair"/>
      <bottom style="hair"/>
    </border>
    <border>
      <left>
        <color indexed="63"/>
      </left>
      <right style="hair"/>
      <top style="thin"/>
      <bottom style="thin"/>
    </border>
    <border>
      <left style="hair"/>
      <right style="hair"/>
      <top style="thin"/>
      <bottom style="thin"/>
    </border>
    <border>
      <left style="hair"/>
      <right style="hair"/>
      <top style="hair"/>
      <bottom style="thin"/>
    </border>
    <border>
      <left>
        <color indexed="63"/>
      </left>
      <right style="hair"/>
      <top style="hair"/>
      <bottom style="thin"/>
    </border>
    <border>
      <left style="hair"/>
      <right style="hair"/>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color indexed="63"/>
      </left>
      <right style="double"/>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style="medium"/>
      <top style="medium"/>
      <bottom style="medium"/>
    </border>
    <border>
      <left style="medium"/>
      <right style="medium"/>
      <top style="medium"/>
      <bottom style="medium"/>
    </border>
    <border>
      <left>
        <color indexed="63"/>
      </left>
      <right style="double"/>
      <top style="medium"/>
      <bottom style="medium"/>
    </border>
    <border>
      <left style="double"/>
      <right style="medium"/>
      <top>
        <color indexed="63"/>
      </top>
      <bottom style="medium"/>
    </border>
    <border>
      <left style="medium"/>
      <right style="medium"/>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style="medium"/>
      <top style="medium"/>
      <bottom style="double"/>
    </border>
    <border>
      <left style="medium"/>
      <right style="medium"/>
      <top style="medium"/>
      <bottom style="double"/>
    </border>
    <border>
      <left style="medium"/>
      <right style="double"/>
      <top style="medium"/>
      <bottom style="double"/>
    </border>
    <border>
      <left>
        <color indexed="63"/>
      </left>
      <right>
        <color indexed="63"/>
      </right>
      <top>
        <color indexed="63"/>
      </top>
      <bottom style="thin"/>
    </border>
    <border>
      <left style="hair"/>
      <right style="hair"/>
      <top>
        <color indexed="63"/>
      </top>
      <bottom style="hair"/>
    </border>
    <border>
      <left style="thin"/>
      <right style="hair"/>
      <top style="thin"/>
      <bottom style="hair"/>
    </border>
    <border>
      <left>
        <color indexed="63"/>
      </left>
      <right style="hair"/>
      <top style="thin"/>
      <bottom style="hair"/>
    </border>
    <border>
      <left style="hair"/>
      <right style="hair"/>
      <top style="thin"/>
      <bottom style="hair"/>
    </border>
    <border>
      <left>
        <color indexed="63"/>
      </left>
      <right style="thin"/>
      <top style="thin"/>
      <bottom style="hair"/>
    </border>
    <border>
      <left>
        <color indexed="63"/>
      </left>
      <right style="thin"/>
      <top style="thin"/>
      <bottom style="thin"/>
    </border>
    <border>
      <left style="hair"/>
      <right style="hair"/>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medium"/>
      <bottom style="thin"/>
    </border>
    <border>
      <left style="thin"/>
      <right>
        <color indexed="63"/>
      </right>
      <top style="thin"/>
      <bottom style="thin"/>
    </border>
    <border>
      <left style="thin"/>
      <right style="thin"/>
      <top style="medium">
        <color indexed="10"/>
      </top>
      <bottom style="medium">
        <color indexed="10"/>
      </bottom>
    </border>
    <border>
      <left style="hair"/>
      <right>
        <color indexed="63"/>
      </right>
      <top>
        <color indexed="63"/>
      </top>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style="hair"/>
      <right>
        <color indexed="63"/>
      </right>
      <top style="hair"/>
      <bottom style="thin"/>
    </border>
    <border>
      <left style="hair"/>
      <right>
        <color indexed="63"/>
      </right>
      <top style="thin"/>
      <bottom>
        <color indexed="63"/>
      </bottom>
    </border>
    <border>
      <left style="hair"/>
      <right>
        <color indexed="63"/>
      </right>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double">
        <color rgb="FFFF0000"/>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0" borderId="0" applyNumberFormat="0" applyBorder="0" applyAlignment="0" applyProtection="0"/>
    <xf numFmtId="0" fontId="95" fillId="31"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5" fillId="34" borderId="0" applyNumberFormat="0" applyBorder="0" applyAlignment="0" applyProtection="0"/>
    <xf numFmtId="0" fontId="96" fillId="35" borderId="1" applyNumberFormat="0" applyAlignment="0" applyProtection="0"/>
    <xf numFmtId="0" fontId="97" fillId="35" borderId="2" applyNumberFormat="0" applyAlignment="0" applyProtection="0"/>
    <xf numFmtId="0" fontId="9" fillId="0" borderId="0" applyNumberFormat="0" applyFill="0" applyBorder="0" applyAlignment="0" applyProtection="0"/>
    <xf numFmtId="171" fontId="0" fillId="0" borderId="0" applyFont="0" applyFill="0" applyBorder="0" applyAlignment="0" applyProtection="0"/>
    <xf numFmtId="0" fontId="98" fillId="36" borderId="2" applyNumberFormat="0" applyAlignment="0" applyProtection="0"/>
    <xf numFmtId="0" fontId="99" fillId="0" borderId="3" applyNumberFormat="0" applyFill="0" applyAlignment="0" applyProtection="0"/>
    <xf numFmtId="0" fontId="100" fillId="0" borderId="0" applyNumberFormat="0" applyFill="0" applyBorder="0" applyAlignment="0" applyProtection="0"/>
    <xf numFmtId="0" fontId="101" fillId="37" borderId="0" applyNumberFormat="0" applyBorder="0" applyAlignment="0" applyProtection="0"/>
    <xf numFmtId="173" fontId="0" fillId="0" borderId="0" applyFont="0" applyFill="0" applyBorder="0" applyAlignment="0" applyProtection="0"/>
    <xf numFmtId="0" fontId="10" fillId="0" borderId="0" applyNumberFormat="0" applyFill="0" applyBorder="0" applyAlignment="0" applyProtection="0"/>
    <xf numFmtId="0" fontId="102" fillId="38" borderId="0" applyNumberFormat="0" applyBorder="0" applyAlignment="0" applyProtection="0"/>
    <xf numFmtId="0" fontId="0" fillId="39" borderId="4" applyNumberFormat="0" applyFont="0" applyAlignment="0" applyProtection="0"/>
    <xf numFmtId="9" fontId="0" fillId="0" borderId="0" applyFont="0" applyFill="0" applyBorder="0" applyAlignment="0" applyProtection="0"/>
    <xf numFmtId="0" fontId="103" fillId="40" borderId="0" applyNumberFormat="0" applyBorder="0" applyAlignment="0" applyProtection="0"/>
    <xf numFmtId="0" fontId="0"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4" fillId="0" borderId="0">
      <alignment/>
      <protection/>
    </xf>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109" fillId="0" borderId="0" applyNumberFormat="0" applyFill="0" applyBorder="0" applyAlignment="0" applyProtection="0"/>
    <xf numFmtId="0" fontId="110" fillId="41" borderId="9" applyNumberFormat="0" applyAlignment="0" applyProtection="0"/>
  </cellStyleXfs>
  <cellXfs count="409">
    <xf numFmtId="0" fontId="0" fillId="0" borderId="0" xfId="0" applyAlignment="1">
      <alignment/>
    </xf>
    <xf numFmtId="0" fontId="1" fillId="0" borderId="0" xfId="0" applyFont="1" applyAlignment="1">
      <alignment horizontal="center" wrapText="1"/>
    </xf>
    <xf numFmtId="0" fontId="1" fillId="0" borderId="0" xfId="0" applyFont="1" applyAlignment="1">
      <alignment/>
    </xf>
    <xf numFmtId="0" fontId="1" fillId="0" borderId="0" xfId="0" applyFont="1" applyBorder="1" applyAlignment="1">
      <alignment horizontal="center"/>
    </xf>
    <xf numFmtId="0" fontId="12" fillId="0" borderId="10" xfId="0" applyFont="1" applyBorder="1" applyAlignment="1">
      <alignment/>
    </xf>
    <xf numFmtId="0" fontId="0" fillId="5" borderId="10" xfId="0" applyFill="1" applyBorder="1" applyAlignment="1" applyProtection="1">
      <alignment/>
      <protection locked="0"/>
    </xf>
    <xf numFmtId="0" fontId="1" fillId="0" borderId="0" xfId="0" applyFont="1" applyAlignment="1">
      <alignment horizontal="center"/>
    </xf>
    <xf numFmtId="0" fontId="7" fillId="5" borderId="10" xfId="98" applyFont="1" applyFill="1" applyBorder="1" applyAlignment="1">
      <alignment vertical="center"/>
      <protection/>
    </xf>
    <xf numFmtId="0" fontId="7" fillId="5" borderId="10" xfId="98" applyFont="1" applyFill="1" applyBorder="1">
      <alignment/>
      <protection/>
    </xf>
    <xf numFmtId="0" fontId="0" fillId="0" borderId="0" xfId="0" applyFont="1" applyAlignment="1">
      <alignment horizontal="center"/>
    </xf>
    <xf numFmtId="0" fontId="13" fillId="0" borderId="0" xfId="0" applyFont="1" applyAlignment="1">
      <alignment/>
    </xf>
    <xf numFmtId="0" fontId="14" fillId="0" borderId="0" xfId="0" applyFont="1" applyAlignment="1">
      <alignment/>
    </xf>
    <xf numFmtId="0" fontId="1" fillId="0" borderId="0" xfId="98" applyFont="1" applyBorder="1" applyAlignment="1">
      <alignment horizontal="center" vertical="center" wrapText="1"/>
      <protection/>
    </xf>
    <xf numFmtId="0" fontId="6" fillId="0" borderId="0" xfId="98" applyFont="1" applyBorder="1" applyAlignment="1">
      <alignment wrapText="1"/>
      <protection/>
    </xf>
    <xf numFmtId="0" fontId="0" fillId="0" borderId="0" xfId="0" applyBorder="1" applyAlignment="1" applyProtection="1">
      <alignment/>
      <protection/>
    </xf>
    <xf numFmtId="0" fontId="0" fillId="0" borderId="0" xfId="0" applyAlignment="1" applyProtection="1">
      <alignment/>
      <protection/>
    </xf>
    <xf numFmtId="0" fontId="16" fillId="0" borderId="0" xfId="0" applyFont="1" applyAlignment="1" applyProtection="1">
      <alignment/>
      <protection/>
    </xf>
    <xf numFmtId="0" fontId="0" fillId="0" borderId="11" xfId="0" applyBorder="1" applyAlignment="1" applyProtection="1">
      <alignment/>
      <protection/>
    </xf>
    <xf numFmtId="0" fontId="20" fillId="0" borderId="0" xfId="98" applyFont="1">
      <alignment/>
      <protection/>
    </xf>
    <xf numFmtId="0" fontId="1" fillId="0" borderId="0" xfId="98"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14" fontId="0" fillId="0" borderId="0" xfId="0" applyNumberFormat="1" applyFont="1" applyAlignment="1">
      <alignment/>
    </xf>
    <xf numFmtId="0" fontId="4" fillId="0" borderId="0" xfId="98" applyFont="1" applyFill="1">
      <alignment/>
      <protection/>
    </xf>
    <xf numFmtId="0" fontId="4" fillId="0" borderId="0" xfId="98" applyFont="1">
      <alignment/>
      <protection/>
    </xf>
    <xf numFmtId="0" fontId="7" fillId="42" borderId="11" xfId="0" applyFont="1" applyFill="1" applyBorder="1" applyAlignment="1" applyProtection="1">
      <alignment/>
      <protection locked="0"/>
    </xf>
    <xf numFmtId="0" fontId="21" fillId="43" borderId="11" xfId="0" applyFont="1" applyFill="1" applyBorder="1" applyAlignment="1">
      <alignment horizontal="centerContinuous"/>
    </xf>
    <xf numFmtId="0" fontId="27" fillId="43" borderId="11" xfId="0" applyFont="1" applyFill="1" applyBorder="1" applyAlignment="1" applyProtection="1">
      <alignment horizontal="centerContinuous"/>
      <protection locked="0"/>
    </xf>
    <xf numFmtId="0" fontId="0" fillId="43" borderId="11" xfId="0" applyFont="1" applyFill="1" applyBorder="1" applyAlignment="1">
      <alignment horizontal="centerContinuous"/>
    </xf>
    <xf numFmtId="0" fontId="7" fillId="43" borderId="11" xfId="0" applyFont="1" applyFill="1" applyBorder="1" applyAlignment="1" applyProtection="1">
      <alignment horizontal="centerContinuous"/>
      <protection locked="0"/>
    </xf>
    <xf numFmtId="0" fontId="0" fillId="43" borderId="11" xfId="0" applyFont="1" applyFill="1" applyBorder="1" applyAlignment="1">
      <alignment horizontal="centerContinuous"/>
    </xf>
    <xf numFmtId="0" fontId="1" fillId="43" borderId="11" xfId="0" applyFont="1" applyFill="1" applyBorder="1" applyAlignment="1">
      <alignment horizontal="centerContinuous"/>
    </xf>
    <xf numFmtId="0" fontId="25" fillId="43" borderId="11" xfId="0" applyFont="1" applyFill="1" applyBorder="1" applyAlignment="1" applyProtection="1">
      <alignment horizontal="centerContinuous"/>
      <protection locked="0"/>
    </xf>
    <xf numFmtId="0" fontId="0" fillId="0" borderId="11" xfId="0" applyFont="1" applyFill="1" applyBorder="1" applyAlignment="1">
      <alignment horizontal="center"/>
    </xf>
    <xf numFmtId="206" fontId="0" fillId="0" borderId="0" xfId="0" applyNumberFormat="1" applyAlignment="1">
      <alignment/>
    </xf>
    <xf numFmtId="206" fontId="1" fillId="0" borderId="0" xfId="98" applyNumberFormat="1" applyFont="1" applyBorder="1" applyAlignment="1">
      <alignment horizontal="center" vertical="center"/>
      <protection/>
    </xf>
    <xf numFmtId="206" fontId="26" fillId="43" borderId="11" xfId="0" applyNumberFormat="1" applyFont="1" applyFill="1" applyBorder="1" applyAlignment="1" applyProtection="1">
      <alignment horizontal="centerContinuous" vertical="center"/>
      <protection locked="0"/>
    </xf>
    <xf numFmtId="206" fontId="8" fillId="43" borderId="11" xfId="0" applyNumberFormat="1" applyFont="1" applyFill="1" applyBorder="1" applyAlignment="1" applyProtection="1">
      <alignment horizontal="centerContinuous" vertical="center"/>
      <protection locked="0"/>
    </xf>
    <xf numFmtId="206" fontId="24" fillId="43" borderId="11" xfId="0" applyNumberFormat="1" applyFont="1" applyFill="1" applyBorder="1" applyAlignment="1" applyProtection="1">
      <alignment horizontal="centerContinuous" vertical="center"/>
      <protection locked="0"/>
    </xf>
    <xf numFmtId="206" fontId="4" fillId="0" borderId="0" xfId="98" applyNumberFormat="1" applyFont="1" applyAlignment="1">
      <alignment horizontal="center"/>
      <protection/>
    </xf>
    <xf numFmtId="14" fontId="16" fillId="0" borderId="12" xfId="0" applyNumberFormat="1" applyFont="1" applyBorder="1" applyAlignment="1" applyProtection="1">
      <alignment/>
      <protection/>
    </xf>
    <xf numFmtId="14" fontId="0" fillId="0" borderId="0" xfId="0" applyNumberFormat="1" applyBorder="1" applyAlignment="1" applyProtection="1">
      <alignment/>
      <protection/>
    </xf>
    <xf numFmtId="0" fontId="16" fillId="0" borderId="0" xfId="0" applyFont="1" applyBorder="1" applyAlignment="1" applyProtection="1">
      <alignment/>
      <protection/>
    </xf>
    <xf numFmtId="0" fontId="1" fillId="0" borderId="0" xfId="0" applyFont="1" applyBorder="1" applyAlignment="1" applyProtection="1">
      <alignment/>
      <protection/>
    </xf>
    <xf numFmtId="0" fontId="0" fillId="43" borderId="10" xfId="0" applyFont="1" applyFill="1" applyBorder="1" applyAlignment="1">
      <alignment horizontal="centerContinuous" vertical="center" shrinkToFit="1"/>
    </xf>
    <xf numFmtId="0" fontId="0" fillId="43" borderId="0" xfId="0" applyFill="1" applyAlignment="1">
      <alignment/>
    </xf>
    <xf numFmtId="0" fontId="11" fillId="44" borderId="13" xfId="98" applyFont="1" applyFill="1" applyBorder="1" applyAlignment="1" applyProtection="1">
      <alignment vertical="center"/>
      <protection/>
    </xf>
    <xf numFmtId="0" fontId="11" fillId="44" borderId="11" xfId="98" applyFont="1" applyFill="1" applyBorder="1" applyAlignment="1" applyProtection="1">
      <alignment vertical="center"/>
      <protection/>
    </xf>
    <xf numFmtId="0" fontId="11" fillId="44" borderId="13" xfId="0" applyFont="1" applyFill="1" applyBorder="1" applyAlignment="1">
      <alignment horizontal="center" vertical="center"/>
    </xf>
    <xf numFmtId="206" fontId="11" fillId="44" borderId="13" xfId="98" applyNumberFormat="1" applyFont="1" applyFill="1" applyBorder="1" applyAlignment="1" applyProtection="1">
      <alignment horizontal="center" vertical="center"/>
      <protection locked="0"/>
    </xf>
    <xf numFmtId="0" fontId="0" fillId="44" borderId="13" xfId="0" applyFont="1" applyFill="1" applyBorder="1" applyAlignment="1">
      <alignment horizontal="center" vertical="center"/>
    </xf>
    <xf numFmtId="0" fontId="11" fillId="44" borderId="11" xfId="0" applyFont="1" applyFill="1" applyBorder="1" applyAlignment="1">
      <alignment horizontal="center" vertical="center"/>
    </xf>
    <xf numFmtId="0" fontId="0" fillId="44" borderId="11" xfId="0" applyFont="1" applyFill="1" applyBorder="1" applyAlignment="1">
      <alignment horizontal="center" vertical="center"/>
    </xf>
    <xf numFmtId="0" fontId="0" fillId="44" borderId="11" xfId="98" applyFont="1" applyFill="1" applyBorder="1" applyAlignment="1" applyProtection="1">
      <alignment vertical="center"/>
      <protection locked="0"/>
    </xf>
    <xf numFmtId="0" fontId="11" fillId="44" borderId="11" xfId="0" applyFont="1" applyFill="1" applyBorder="1" applyAlignment="1" applyProtection="1">
      <alignment horizontal="center" vertical="center"/>
      <protection/>
    </xf>
    <xf numFmtId="0" fontId="0" fillId="44" borderId="11" xfId="0" applyFont="1" applyFill="1" applyBorder="1" applyAlignment="1" applyProtection="1">
      <alignment horizontal="center" vertical="center"/>
      <protection/>
    </xf>
    <xf numFmtId="206" fontId="11" fillId="42" borderId="11" xfId="0" applyNumberFormat="1" applyFont="1" applyFill="1" applyBorder="1" applyAlignment="1" applyProtection="1">
      <alignment horizontal="center" vertical="center"/>
      <protection locked="0"/>
    </xf>
    <xf numFmtId="0" fontId="11" fillId="42" borderId="11" xfId="0" applyFont="1" applyFill="1" applyBorder="1" applyAlignment="1" applyProtection="1">
      <alignment vertical="center"/>
      <protection/>
    </xf>
    <xf numFmtId="0" fontId="11" fillId="42" borderId="11" xfId="0" applyFont="1" applyFill="1" applyBorder="1" applyAlignment="1">
      <alignment horizontal="center"/>
    </xf>
    <xf numFmtId="0" fontId="0" fillId="42" borderId="11" xfId="0" applyFont="1" applyFill="1" applyBorder="1" applyAlignment="1" applyProtection="1">
      <alignment/>
      <protection locked="0"/>
    </xf>
    <xf numFmtId="0" fontId="11" fillId="42"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42" borderId="11" xfId="0" applyFont="1" applyFill="1" applyBorder="1" applyAlignment="1" applyProtection="1">
      <alignment vertical="center"/>
      <protection locked="0"/>
    </xf>
    <xf numFmtId="0" fontId="11" fillId="0" borderId="11" xfId="0" applyFont="1" applyFill="1" applyBorder="1" applyAlignment="1" applyProtection="1">
      <alignment vertical="center"/>
      <protection/>
    </xf>
    <xf numFmtId="0" fontId="11" fillId="0" borderId="11" xfId="0" applyFont="1" applyFill="1" applyBorder="1" applyAlignment="1">
      <alignment horizontal="center" vertical="center"/>
    </xf>
    <xf numFmtId="0" fontId="0" fillId="0" borderId="11" xfId="0" applyFont="1" applyFill="1" applyBorder="1" applyAlignment="1" applyProtection="1">
      <alignment vertical="center"/>
      <protection locked="0"/>
    </xf>
    <xf numFmtId="0" fontId="0" fillId="0" borderId="14" xfId="0" applyBorder="1" applyAlignment="1">
      <alignment/>
    </xf>
    <xf numFmtId="0" fontId="0" fillId="0" borderId="0" xfId="0" applyBorder="1" applyAlignment="1" applyProtection="1">
      <alignment horizontal="center"/>
      <protection/>
    </xf>
    <xf numFmtId="2" fontId="0" fillId="0" borderId="0" xfId="0" applyNumberFormat="1" applyAlignment="1">
      <alignment/>
    </xf>
    <xf numFmtId="0" fontId="17" fillId="0" borderId="0" xfId="0" applyNumberFormat="1" applyFont="1" applyFill="1" applyBorder="1" applyAlignment="1">
      <alignment horizontal="center" vertical="center"/>
    </xf>
    <xf numFmtId="216" fontId="11" fillId="44" borderId="13" xfId="0" applyNumberFormat="1" applyFont="1" applyFill="1" applyBorder="1" applyAlignment="1" applyProtection="1">
      <alignment horizontal="center" vertical="center"/>
      <protection locked="0"/>
    </xf>
    <xf numFmtId="216" fontId="1" fillId="0" borderId="0" xfId="0" applyNumberFormat="1" applyFont="1" applyAlignment="1">
      <alignment horizontal="center" wrapText="1"/>
    </xf>
    <xf numFmtId="216" fontId="0" fillId="0" borderId="0" xfId="0" applyNumberFormat="1" applyFont="1" applyAlignment="1">
      <alignment/>
    </xf>
    <xf numFmtId="216" fontId="11" fillId="42" borderId="11" xfId="0" applyNumberFormat="1" applyFont="1" applyFill="1" applyBorder="1" applyAlignment="1" applyProtection="1">
      <alignment horizontal="center" vertical="center"/>
      <protection locked="0"/>
    </xf>
    <xf numFmtId="216" fontId="27" fillId="43" borderId="11" xfId="0" applyNumberFormat="1" applyFont="1" applyFill="1" applyBorder="1" applyAlignment="1" applyProtection="1">
      <alignment horizontal="centerContinuous"/>
      <protection locked="0"/>
    </xf>
    <xf numFmtId="216" fontId="7" fillId="43" borderId="11" xfId="0" applyNumberFormat="1" applyFont="1" applyFill="1" applyBorder="1" applyAlignment="1" applyProtection="1">
      <alignment horizontal="centerContinuous"/>
      <protection locked="0"/>
    </xf>
    <xf numFmtId="216" fontId="25" fillId="43" borderId="11" xfId="0" applyNumberFormat="1" applyFont="1" applyFill="1" applyBorder="1" applyAlignment="1" applyProtection="1">
      <alignment horizontal="centerContinuous"/>
      <protection locked="0"/>
    </xf>
    <xf numFmtId="216" fontId="0" fillId="0" borderId="0" xfId="0" applyNumberFormat="1" applyFont="1" applyAlignment="1">
      <alignment horizontal="center"/>
    </xf>
    <xf numFmtId="0" fontId="0" fillId="0" borderId="0" xfId="0" applyNumberFormat="1" applyFill="1" applyAlignment="1">
      <alignment/>
    </xf>
    <xf numFmtId="0" fontId="34" fillId="0" borderId="0" xfId="0" applyNumberFormat="1" applyFont="1" applyFill="1" applyAlignment="1">
      <alignment/>
    </xf>
    <xf numFmtId="0" fontId="0" fillId="0" borderId="15" xfId="0" applyNumberFormat="1" applyFill="1" applyBorder="1" applyAlignment="1">
      <alignment/>
    </xf>
    <xf numFmtId="0" fontId="29" fillId="0" borderId="0" xfId="0" applyNumberFormat="1" applyFont="1" applyFill="1" applyBorder="1" applyAlignment="1" applyProtection="1">
      <alignment/>
      <protection/>
    </xf>
    <xf numFmtId="0" fontId="0" fillId="0" borderId="0" xfId="0" applyNumberFormat="1" applyFill="1" applyBorder="1" applyAlignment="1">
      <alignment/>
    </xf>
    <xf numFmtId="0" fontId="0" fillId="0" borderId="0" xfId="0" applyNumberFormat="1" applyFill="1" applyBorder="1" applyAlignment="1">
      <alignment horizontal="center"/>
    </xf>
    <xf numFmtId="0" fontId="0" fillId="0" borderId="0" xfId="0" applyNumberFormat="1" applyFill="1" applyAlignment="1">
      <alignment horizontal="right"/>
    </xf>
    <xf numFmtId="0" fontId="0" fillId="0" borderId="16" xfId="0" applyNumberFormat="1" applyFill="1" applyBorder="1" applyAlignment="1">
      <alignment/>
    </xf>
    <xf numFmtId="0" fontId="33" fillId="0" borderId="17" xfId="0" applyNumberFormat="1" applyFont="1" applyFill="1" applyBorder="1" applyAlignment="1">
      <alignment horizontal="right"/>
    </xf>
    <xf numFmtId="0" fontId="0" fillId="0" borderId="15" xfId="0" applyNumberFormat="1" applyFill="1" applyBorder="1" applyAlignment="1">
      <alignment horizontal="left"/>
    </xf>
    <xf numFmtId="0" fontId="0" fillId="0" borderId="15" xfId="0" applyNumberFormat="1" applyFont="1" applyFill="1" applyBorder="1" applyAlignment="1">
      <alignment horizontal="right"/>
    </xf>
    <xf numFmtId="0" fontId="0" fillId="0" borderId="15" xfId="0" applyNumberFormat="1" applyFill="1" applyBorder="1" applyAlignment="1">
      <alignment horizontal="right"/>
    </xf>
    <xf numFmtId="0" fontId="0" fillId="0" borderId="0" xfId="0" applyNumberFormat="1" applyFill="1" applyAlignment="1">
      <alignment/>
    </xf>
    <xf numFmtId="0" fontId="35"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206" fontId="20" fillId="0" borderId="18" xfId="0" applyNumberFormat="1" applyFont="1" applyFill="1" applyBorder="1" applyAlignment="1" applyProtection="1">
      <alignment horizontal="center" vertical="center"/>
      <protection/>
    </xf>
    <xf numFmtId="0" fontId="0" fillId="0" borderId="19" xfId="0" applyNumberFormat="1" applyFill="1" applyBorder="1" applyAlignment="1">
      <alignment horizontal="center" vertical="center"/>
    </xf>
    <xf numFmtId="0" fontId="0" fillId="0" borderId="0" xfId="0" applyNumberFormat="1" applyFill="1" applyAlignment="1">
      <alignment horizontal="center" vertical="center"/>
    </xf>
    <xf numFmtId="206" fontId="20" fillId="0" borderId="20" xfId="0" applyNumberFormat="1" applyFont="1" applyFill="1" applyBorder="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xf>
    <xf numFmtId="0" fontId="15" fillId="0" borderId="0" xfId="0" applyNumberFormat="1" applyFont="1" applyFill="1" applyAlignment="1">
      <alignment horizontal="right"/>
    </xf>
    <xf numFmtId="0" fontId="15" fillId="0" borderId="0" xfId="0" applyNumberFormat="1" applyFont="1" applyFill="1" applyAlignment="1">
      <alignment horizontal="left"/>
    </xf>
    <xf numFmtId="206" fontId="20" fillId="0" borderId="21" xfId="0" applyNumberFormat="1" applyFont="1" applyFill="1" applyBorder="1" applyAlignment="1" applyProtection="1">
      <alignment horizontal="center" vertical="center"/>
      <protection/>
    </xf>
    <xf numFmtId="214" fontId="20" fillId="0" borderId="21" xfId="0" applyNumberFormat="1" applyFont="1" applyFill="1" applyBorder="1" applyAlignment="1" applyProtection="1">
      <alignment horizontal="center" vertical="center"/>
      <protection/>
    </xf>
    <xf numFmtId="214" fontId="20" fillId="0" borderId="21"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20" fillId="0" borderId="23" xfId="0" applyNumberFormat="1" applyFont="1" applyFill="1" applyBorder="1" applyAlignment="1" applyProtection="1">
      <alignment horizontal="center" vertical="center"/>
      <protection/>
    </xf>
    <xf numFmtId="206" fontId="20" fillId="0" borderId="24" xfId="0" applyNumberFormat="1" applyFont="1" applyFill="1" applyBorder="1" applyAlignment="1" quotePrefix="1">
      <alignment horizontal="center" vertical="center"/>
    </xf>
    <xf numFmtId="0" fontId="0" fillId="0" borderId="0" xfId="0" applyNumberFormat="1" applyFill="1" applyBorder="1" applyAlignment="1">
      <alignment horizontal="right"/>
    </xf>
    <xf numFmtId="22" fontId="33" fillId="0" borderId="15" xfId="0" applyNumberFormat="1" applyFont="1" applyFill="1" applyBorder="1" applyAlignment="1">
      <alignment horizontal="right"/>
    </xf>
    <xf numFmtId="14" fontId="33" fillId="0" borderId="15" xfId="0" applyNumberFormat="1" applyFont="1" applyFill="1" applyBorder="1" applyAlignment="1">
      <alignment horizontal="right" vertical="center"/>
    </xf>
    <xf numFmtId="217" fontId="36" fillId="0" borderId="25" xfId="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 fillId="0" borderId="0" xfId="0" applyNumberFormat="1" applyFont="1" applyFill="1" applyAlignment="1">
      <alignment vertical="center"/>
    </xf>
    <xf numFmtId="0" fontId="33" fillId="0" borderId="0" xfId="0" applyNumberFormat="1" applyFont="1" applyFill="1" applyBorder="1" applyAlignment="1">
      <alignment vertical="center"/>
    </xf>
    <xf numFmtId="0" fontId="33" fillId="0" borderId="0" xfId="0" applyNumberFormat="1" applyFont="1" applyFill="1" applyAlignment="1">
      <alignment vertical="center"/>
    </xf>
    <xf numFmtId="0" fontId="36" fillId="0" borderId="0" xfId="0" applyNumberFormat="1" applyFont="1" applyFill="1" applyAlignment="1">
      <alignment horizontal="center" vertical="center"/>
    </xf>
    <xf numFmtId="0" fontId="20" fillId="0" borderId="2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20" fillId="0" borderId="28" xfId="0" applyNumberFormat="1" applyFont="1" applyFill="1" applyBorder="1" applyAlignment="1" applyProtection="1">
      <alignment horizontal="center" vertical="center"/>
      <protection/>
    </xf>
    <xf numFmtId="0" fontId="20" fillId="0" borderId="29" xfId="0" applyNumberFormat="1" applyFont="1" applyFill="1" applyBorder="1" applyAlignment="1" applyProtection="1">
      <alignment horizontal="center" vertical="center"/>
      <protection/>
    </xf>
    <xf numFmtId="0" fontId="0" fillId="0" borderId="12" xfId="0" applyBorder="1" applyAlignment="1" applyProtection="1">
      <alignment/>
      <protection locked="0"/>
    </xf>
    <xf numFmtId="0" fontId="0" fillId="0" borderId="12" xfId="0" applyBorder="1" applyAlignment="1" applyProtection="1">
      <alignment/>
      <protection/>
    </xf>
    <xf numFmtId="14" fontId="1" fillId="0" borderId="0" xfId="0" applyNumberFormat="1" applyFont="1" applyBorder="1" applyAlignment="1" applyProtection="1">
      <alignment/>
      <protection/>
    </xf>
    <xf numFmtId="217" fontId="36" fillId="0" borderId="30" xfId="0" applyNumberFormat="1" applyFont="1" applyFill="1" applyBorder="1" applyAlignment="1">
      <alignment horizontal="center" vertical="center"/>
    </xf>
    <xf numFmtId="0" fontId="36" fillId="0" borderId="25"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217"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14" fontId="45" fillId="0" borderId="0" xfId="0" applyNumberFormat="1" applyFont="1" applyBorder="1" applyAlignment="1" applyProtection="1">
      <alignment/>
      <protection/>
    </xf>
    <xf numFmtId="0" fontId="0" fillId="0" borderId="0" xfId="0" applyFill="1" applyAlignment="1">
      <alignment/>
    </xf>
    <xf numFmtId="0" fontId="0" fillId="0" borderId="0" xfId="0" applyFill="1" applyAlignment="1">
      <alignment horizontal="center"/>
    </xf>
    <xf numFmtId="0" fontId="33" fillId="0" borderId="0" xfId="0" applyFont="1" applyAlignment="1">
      <alignment/>
    </xf>
    <xf numFmtId="0" fontId="0" fillId="43" borderId="11" xfId="0" applyFill="1" applyBorder="1" applyAlignment="1" applyProtection="1">
      <alignment horizontal="center"/>
      <protection locked="0"/>
    </xf>
    <xf numFmtId="0" fontId="0" fillId="0" borderId="0" xfId="0" applyFill="1" applyBorder="1" applyAlignment="1" applyProtection="1">
      <alignment horizontal="center"/>
      <protection/>
    </xf>
    <xf numFmtId="1" fontId="0" fillId="0" borderId="0" xfId="0" applyNumberFormat="1" applyAlignment="1">
      <alignment/>
    </xf>
    <xf numFmtId="0" fontId="49" fillId="0" borderId="0" xfId="0" applyFont="1" applyAlignment="1">
      <alignment/>
    </xf>
    <xf numFmtId="0" fontId="0" fillId="0" borderId="0" xfId="0"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14" xfId="0" applyFont="1" applyBorder="1" applyAlignment="1">
      <alignment vertical="center"/>
    </xf>
    <xf numFmtId="189" fontId="1" fillId="0" borderId="35" xfId="0" applyNumberFormat="1" applyFont="1" applyBorder="1" applyAlignment="1">
      <alignment vertical="center"/>
    </xf>
    <xf numFmtId="0" fontId="1" fillId="0" borderId="36" xfId="0" applyFont="1" applyBorder="1" applyAlignment="1">
      <alignment vertical="center"/>
    </xf>
    <xf numFmtId="0" fontId="1" fillId="0" borderId="0" xfId="0" applyFont="1" applyBorder="1" applyAlignment="1">
      <alignment vertical="center"/>
    </xf>
    <xf numFmtId="0" fontId="1" fillId="0" borderId="37" xfId="0" applyFont="1" applyBorder="1" applyAlignment="1">
      <alignment vertical="center"/>
    </xf>
    <xf numFmtId="15" fontId="1" fillId="0" borderId="36" xfId="0" applyNumberFormat="1" applyFont="1" applyBorder="1" applyAlignment="1">
      <alignmen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50"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0" xfId="0" applyFont="1" applyBorder="1" applyAlignment="1">
      <alignment horizontal="center" vertical="center"/>
    </xf>
    <xf numFmtId="0" fontId="50" fillId="0" borderId="0" xfId="0" applyFont="1" applyBorder="1" applyAlignment="1">
      <alignment horizontal="center" vertical="center"/>
    </xf>
    <xf numFmtId="0" fontId="0" fillId="0" borderId="0" xfId="0" applyAlignment="1">
      <alignment horizontal="center"/>
    </xf>
    <xf numFmtId="217" fontId="53" fillId="0" borderId="0" xfId="0" applyNumberFormat="1" applyFont="1" applyFill="1" applyBorder="1" applyAlignment="1">
      <alignment horizontal="center" vertical="center"/>
    </xf>
    <xf numFmtId="217" fontId="53" fillId="0" borderId="0" xfId="0" applyNumberFormat="1" applyFont="1" applyFill="1" applyBorder="1" applyAlignment="1">
      <alignment horizontal="left" vertical="center"/>
    </xf>
    <xf numFmtId="0" fontId="0" fillId="0" borderId="0" xfId="0" applyAlignment="1">
      <alignment horizontal="center" vertical="center"/>
    </xf>
    <xf numFmtId="0" fontId="0" fillId="44" borderId="13" xfId="98" applyFont="1" applyFill="1" applyBorder="1" applyAlignment="1" applyProtection="1">
      <alignment vertical="center"/>
      <protection locked="0"/>
    </xf>
    <xf numFmtId="0" fontId="0" fillId="0" borderId="0" xfId="0" applyFont="1" applyAlignment="1">
      <alignment/>
    </xf>
    <xf numFmtId="0" fontId="0" fillId="42"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62" fillId="0" borderId="0" xfId="0" applyFont="1" applyAlignment="1">
      <alignment/>
    </xf>
    <xf numFmtId="0" fontId="57" fillId="42" borderId="0" xfId="0" applyFont="1" applyFill="1" applyAlignment="1">
      <alignment vertical="center"/>
    </xf>
    <xf numFmtId="0" fontId="62" fillId="42" borderId="0" xfId="0" applyFont="1" applyFill="1" applyAlignment="1">
      <alignment vertical="center"/>
    </xf>
    <xf numFmtId="0" fontId="62" fillId="42" borderId="0" xfId="0" applyFont="1" applyFill="1" applyAlignment="1">
      <alignment/>
    </xf>
    <xf numFmtId="0" fontId="58" fillId="0" borderId="0" xfId="0" applyFont="1" applyAlignment="1">
      <alignment horizontal="center" vertical="center"/>
    </xf>
    <xf numFmtId="0" fontId="59" fillId="13" borderId="0" xfId="0" applyFont="1" applyFill="1" applyBorder="1" applyAlignment="1">
      <alignment horizontal="center" vertical="center"/>
    </xf>
    <xf numFmtId="0" fontId="61" fillId="0" borderId="0" xfId="0" applyFont="1" applyAlignment="1">
      <alignment horizontal="center"/>
    </xf>
    <xf numFmtId="0" fontId="61" fillId="0" borderId="49" xfId="0" applyFont="1" applyBorder="1" applyAlignment="1">
      <alignment horizontal="center"/>
    </xf>
    <xf numFmtId="1" fontId="20" fillId="0" borderId="50" xfId="0" applyNumberFormat="1" applyFont="1" applyFill="1" applyBorder="1" applyAlignment="1" applyProtection="1">
      <alignment horizontal="center" vertical="center"/>
      <protection/>
    </xf>
    <xf numFmtId="0" fontId="20" fillId="0" borderId="25" xfId="0" applyNumberFormat="1" applyFont="1" applyFill="1" applyBorder="1" applyAlignment="1">
      <alignment horizontal="center" vertical="center"/>
    </xf>
    <xf numFmtId="0" fontId="17" fillId="0" borderId="51"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17" fillId="0" borderId="53" xfId="0" applyNumberFormat="1" applyFont="1" applyFill="1" applyBorder="1" applyAlignment="1">
      <alignment horizontal="center" vertical="center"/>
    </xf>
    <xf numFmtId="0" fontId="17" fillId="0" borderId="54"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20" fillId="0" borderId="55" xfId="0" applyNumberFormat="1" applyFont="1" applyFill="1" applyBorder="1" applyAlignment="1">
      <alignment horizontal="center" vertical="center"/>
    </xf>
    <xf numFmtId="0" fontId="20" fillId="0" borderId="56" xfId="0" applyNumberFormat="1" applyFont="1" applyFill="1" applyBorder="1" applyAlignment="1">
      <alignment horizontal="center" vertical="center"/>
    </xf>
    <xf numFmtId="0" fontId="20" fillId="0" borderId="57" xfId="0" applyNumberFormat="1" applyFont="1" applyFill="1" applyBorder="1" applyAlignment="1">
      <alignment horizontal="center" vertical="center"/>
    </xf>
    <xf numFmtId="0" fontId="20" fillId="0" borderId="58" xfId="0" applyNumberFormat="1" applyFont="1" applyFill="1" applyBorder="1" applyAlignment="1">
      <alignment horizontal="center" vertical="center"/>
    </xf>
    <xf numFmtId="0" fontId="20" fillId="0" borderId="55" xfId="0" applyNumberFormat="1" applyFont="1" applyFill="1" applyBorder="1" applyAlignment="1">
      <alignment horizontal="center"/>
    </xf>
    <xf numFmtId="0" fontId="33" fillId="0" borderId="59" xfId="0" applyNumberFormat="1" applyFont="1" applyFill="1" applyBorder="1" applyAlignment="1">
      <alignment horizontal="center"/>
    </xf>
    <xf numFmtId="0" fontId="44" fillId="0" borderId="11" xfId="0" applyNumberFormat="1" applyFont="1" applyFill="1" applyBorder="1" applyAlignment="1">
      <alignment horizontal="center"/>
    </xf>
    <xf numFmtId="0" fontId="0" fillId="0" borderId="0" xfId="0" applyFont="1" applyBorder="1" applyAlignment="1" applyProtection="1">
      <alignment horizontal="center"/>
      <protection/>
    </xf>
    <xf numFmtId="0" fontId="62" fillId="0" borderId="0" xfId="0" applyNumberFormat="1" applyFont="1" applyAlignment="1">
      <alignment/>
    </xf>
    <xf numFmtId="0" fontId="57" fillId="0" borderId="0" xfId="0" applyNumberFormat="1" applyFont="1" applyAlignment="1">
      <alignment/>
    </xf>
    <xf numFmtId="0" fontId="62" fillId="42" borderId="0" xfId="0" applyNumberFormat="1" applyFont="1" applyFill="1" applyAlignment="1">
      <alignment vertical="center"/>
    </xf>
    <xf numFmtId="0" fontId="62" fillId="42" borderId="0" xfId="0" applyNumberFormat="1" applyFont="1" applyFill="1" applyAlignment="1">
      <alignment/>
    </xf>
    <xf numFmtId="0" fontId="57" fillId="42" borderId="0" xfId="0" applyNumberFormat="1" applyFont="1" applyFill="1" applyAlignment="1">
      <alignment/>
    </xf>
    <xf numFmtId="0" fontId="0" fillId="8" borderId="11" xfId="0" applyFill="1" applyBorder="1" applyAlignment="1" applyProtection="1">
      <alignment/>
      <protection locked="0"/>
    </xf>
    <xf numFmtId="0" fontId="0" fillId="8" borderId="11" xfId="0" applyFont="1" applyFill="1" applyBorder="1" applyAlignment="1" applyProtection="1">
      <alignment/>
      <protection locked="0"/>
    </xf>
    <xf numFmtId="0" fontId="37" fillId="8" borderId="0" xfId="0" applyFont="1" applyFill="1" applyAlignment="1" applyProtection="1">
      <alignment/>
      <protection/>
    </xf>
    <xf numFmtId="0" fontId="0" fillId="8" borderId="0" xfId="0" applyFill="1" applyBorder="1" applyAlignment="1" applyProtection="1">
      <alignment/>
      <protection/>
    </xf>
    <xf numFmtId="0" fontId="37" fillId="8" borderId="0" xfId="0" applyFont="1" applyFill="1" applyBorder="1" applyAlignment="1" applyProtection="1">
      <alignment/>
      <protection/>
    </xf>
    <xf numFmtId="0" fontId="33" fillId="0" borderId="0" xfId="0" applyNumberFormat="1" applyFont="1" applyFill="1" applyBorder="1" applyAlignment="1">
      <alignment/>
    </xf>
    <xf numFmtId="0" fontId="0" fillId="0" borderId="11" xfId="0" applyBorder="1" applyAlignment="1" applyProtection="1">
      <alignment horizontal="center"/>
      <protection/>
    </xf>
    <xf numFmtId="0" fontId="63" fillId="0" borderId="11" xfId="0" applyNumberFormat="1" applyFont="1" applyFill="1" applyBorder="1" applyAlignment="1">
      <alignment horizontal="center"/>
    </xf>
    <xf numFmtId="217" fontId="44" fillId="0" borderId="11" xfId="0" applyNumberFormat="1" applyFont="1" applyFill="1" applyBorder="1" applyAlignment="1">
      <alignment horizontal="center"/>
    </xf>
    <xf numFmtId="0" fontId="17" fillId="0" borderId="0" xfId="0" applyNumberFormat="1" applyFont="1" applyFill="1" applyAlignment="1">
      <alignment/>
    </xf>
    <xf numFmtId="0" fontId="66" fillId="0" borderId="0" xfId="0" applyNumberFormat="1" applyFont="1" applyFill="1" applyAlignment="1">
      <alignment horizontal="right" vertical="top"/>
    </xf>
    <xf numFmtId="1" fontId="111" fillId="43" borderId="39" xfId="0" applyNumberFormat="1" applyFont="1" applyFill="1" applyBorder="1" applyAlignment="1" applyProtection="1">
      <alignment horizontal="center"/>
      <protection locked="0"/>
    </xf>
    <xf numFmtId="1" fontId="0" fillId="43" borderId="42" xfId="0" applyNumberFormat="1" applyFont="1" applyFill="1" applyBorder="1" applyAlignment="1" applyProtection="1">
      <alignment horizontal="center"/>
      <protection locked="0"/>
    </xf>
    <xf numFmtId="0" fontId="33" fillId="0" borderId="0" xfId="0" applyFont="1" applyFill="1" applyBorder="1" applyAlignment="1">
      <alignment/>
    </xf>
    <xf numFmtId="0" fontId="0" fillId="0" borderId="39" xfId="0" applyNumberFormat="1" applyFill="1" applyBorder="1" applyAlignment="1" applyProtection="1">
      <alignment horizontal="center" vertical="center"/>
      <protection/>
    </xf>
    <xf numFmtId="0" fontId="0" fillId="0" borderId="39" xfId="0" applyNumberFormat="1" applyFill="1" applyBorder="1" applyAlignment="1" applyProtection="1">
      <alignment horizontal="center"/>
      <protection/>
    </xf>
    <xf numFmtId="0" fontId="112" fillId="0" borderId="0" xfId="0" applyNumberFormat="1" applyFont="1" applyFill="1" applyAlignment="1">
      <alignment/>
    </xf>
    <xf numFmtId="0" fontId="0" fillId="44" borderId="11" xfId="98" applyFont="1" applyFill="1" applyBorder="1" applyAlignment="1" applyProtection="1">
      <alignment vertical="center"/>
      <protection locked="0"/>
    </xf>
    <xf numFmtId="0" fontId="0" fillId="42" borderId="11" xfId="0" applyFont="1" applyFill="1" applyBorder="1" applyAlignment="1" applyProtection="1">
      <alignment/>
      <protection locked="0"/>
    </xf>
    <xf numFmtId="0" fontId="26" fillId="43" borderId="11" xfId="0" applyFont="1" applyFill="1" applyBorder="1" applyAlignment="1" applyProtection="1">
      <alignment horizontal="left" vertical="center"/>
      <protection locked="0"/>
    </xf>
    <xf numFmtId="0" fontId="33" fillId="0" borderId="12" xfId="0" applyNumberFormat="1" applyFont="1" applyFill="1" applyBorder="1" applyAlignment="1">
      <alignment/>
    </xf>
    <xf numFmtId="0" fontId="0" fillId="0" borderId="12" xfId="0" applyNumberFormat="1" applyFill="1" applyBorder="1" applyAlignment="1">
      <alignment/>
    </xf>
    <xf numFmtId="0" fontId="26" fillId="43" borderId="60" xfId="0" applyFont="1" applyFill="1" applyBorder="1" applyAlignment="1" applyProtection="1">
      <alignment horizontal="left" vertical="center"/>
      <protection locked="0"/>
    </xf>
    <xf numFmtId="0" fontId="13" fillId="43" borderId="10" xfId="0" applyFont="1" applyFill="1" applyBorder="1" applyAlignment="1">
      <alignment horizontal="centerContinuous"/>
    </xf>
    <xf numFmtId="0" fontId="13" fillId="43" borderId="10" xfId="0" applyFont="1" applyFill="1" applyBorder="1" applyAlignment="1">
      <alignment horizontal="centerContinuous"/>
    </xf>
    <xf numFmtId="206" fontId="22" fillId="43" borderId="10" xfId="0" applyNumberFormat="1" applyFont="1" applyFill="1" applyBorder="1" applyAlignment="1" applyProtection="1">
      <alignment horizontal="centerContinuous" vertical="center"/>
      <protection/>
    </xf>
    <xf numFmtId="216" fontId="23" fillId="43" borderId="10" xfId="0" applyNumberFormat="1" applyFont="1" applyFill="1" applyBorder="1" applyAlignment="1" applyProtection="1">
      <alignment horizontal="centerContinuous"/>
      <protection/>
    </xf>
    <xf numFmtId="0" fontId="23" fillId="43" borderId="55" xfId="0" applyFont="1" applyFill="1" applyBorder="1" applyAlignment="1" applyProtection="1">
      <alignment horizontal="centerContinuous"/>
      <protection/>
    </xf>
    <xf numFmtId="206" fontId="4" fillId="43" borderId="10" xfId="98" applyNumberFormat="1" applyFont="1" applyFill="1" applyBorder="1" applyAlignment="1" applyProtection="1">
      <alignment horizontal="centerContinuous" vertical="center" shrinkToFit="1"/>
      <protection/>
    </xf>
    <xf numFmtId="216" fontId="0" fillId="43" borderId="10" xfId="0" applyNumberFormat="1" applyFont="1" applyFill="1" applyBorder="1" applyAlignment="1" applyProtection="1">
      <alignment horizontal="centerContinuous" vertical="center" shrinkToFit="1"/>
      <protection/>
    </xf>
    <xf numFmtId="0" fontId="4" fillId="43" borderId="55" xfId="98" applyFont="1" applyFill="1" applyBorder="1" applyAlignment="1" applyProtection="1">
      <alignment horizontal="centerContinuous" vertical="center" shrinkToFit="1"/>
      <protection/>
    </xf>
    <xf numFmtId="0" fontId="0" fillId="0" borderId="0" xfId="0" applyNumberFormat="1" applyFill="1" applyAlignment="1" applyProtection="1">
      <alignment/>
      <protection locked="0"/>
    </xf>
    <xf numFmtId="0" fontId="69" fillId="0" borderId="0" xfId="0" applyFont="1" applyAlignment="1">
      <alignment horizontal="right"/>
    </xf>
    <xf numFmtId="0" fontId="68" fillId="0" borderId="0" xfId="0" applyFont="1" applyAlignment="1">
      <alignment horizontal="right"/>
    </xf>
    <xf numFmtId="0" fontId="70" fillId="45" borderId="13" xfId="0" applyFont="1" applyFill="1" applyBorder="1" applyAlignment="1" applyProtection="1">
      <alignment horizontal="center" vertical="center"/>
      <protection locked="0"/>
    </xf>
    <xf numFmtId="0" fontId="12" fillId="0" borderId="0" xfId="0" applyFont="1" applyAlignment="1">
      <alignment horizontal="center"/>
    </xf>
    <xf numFmtId="0" fontId="67" fillId="0" borderId="0" xfId="0" applyFont="1" applyAlignment="1">
      <alignment/>
    </xf>
    <xf numFmtId="0" fontId="0" fillId="42" borderId="0" xfId="0" applyFill="1" applyAlignment="1">
      <alignment horizontal="center"/>
    </xf>
    <xf numFmtId="0" fontId="12" fillId="42" borderId="0" xfId="0" applyFont="1" applyFill="1" applyAlignment="1">
      <alignment horizontal="center"/>
    </xf>
    <xf numFmtId="14" fontId="70" fillId="43" borderId="61" xfId="0" applyNumberFormat="1" applyFont="1" applyFill="1" applyBorder="1" applyAlignment="1" applyProtection="1">
      <alignment horizontal="center" vertical="center"/>
      <protection locked="0"/>
    </xf>
    <xf numFmtId="0" fontId="70" fillId="45" borderId="11" xfId="0" applyFont="1" applyFill="1" applyBorder="1" applyAlignment="1" applyProtection="1">
      <alignment horizontal="center" vertical="center"/>
      <protection locked="0"/>
    </xf>
    <xf numFmtId="49" fontId="70" fillId="43" borderId="61" xfId="0" applyNumberFormat="1" applyFont="1" applyFill="1" applyBorder="1" applyAlignment="1" applyProtection="1">
      <alignment horizontal="center" vertical="center"/>
      <protection locked="0"/>
    </xf>
    <xf numFmtId="0" fontId="0" fillId="0" borderId="0" xfId="0" applyFont="1" applyAlignment="1">
      <alignment horizontal="right"/>
    </xf>
    <xf numFmtId="0" fontId="0" fillId="0" borderId="0" xfId="0" applyFont="1" applyAlignment="1">
      <alignment horizontal="center"/>
    </xf>
    <xf numFmtId="0" fontId="0" fillId="42" borderId="0" xfId="0" applyFill="1" applyAlignment="1">
      <alignment/>
    </xf>
    <xf numFmtId="0" fontId="33" fillId="42" borderId="0" xfId="0" applyFont="1" applyFill="1" applyAlignment="1">
      <alignment horizontal="right"/>
    </xf>
    <xf numFmtId="0" fontId="0" fillId="42" borderId="25" xfId="0" applyFont="1" applyFill="1" applyBorder="1" applyAlignment="1">
      <alignment horizontal="center"/>
    </xf>
    <xf numFmtId="0" fontId="17" fillId="42" borderId="0" xfId="0" applyFont="1" applyFill="1" applyAlignment="1">
      <alignment/>
    </xf>
    <xf numFmtId="0" fontId="17" fillId="42" borderId="0" xfId="0" applyFont="1" applyFill="1" applyAlignment="1">
      <alignment horizontal="left"/>
    </xf>
    <xf numFmtId="0" fontId="33" fillId="42" borderId="0" xfId="0" applyFont="1" applyFill="1" applyAlignment="1">
      <alignment/>
    </xf>
    <xf numFmtId="0" fontId="43" fillId="42" borderId="0" xfId="0" applyFont="1" applyFill="1" applyAlignment="1">
      <alignment horizontal="right"/>
    </xf>
    <xf numFmtId="0" fontId="0" fillId="42" borderId="25" xfId="0" applyFont="1" applyFill="1" applyBorder="1" applyAlignment="1" applyProtection="1">
      <alignment horizontal="center"/>
      <protection locked="0"/>
    </xf>
    <xf numFmtId="0" fontId="0" fillId="42" borderId="25" xfId="0" applyFill="1" applyBorder="1" applyAlignment="1" applyProtection="1">
      <alignment horizontal="center"/>
      <protection locked="0"/>
    </xf>
    <xf numFmtId="0" fontId="0" fillId="42" borderId="25" xfId="0" applyFill="1" applyBorder="1" applyAlignment="1">
      <alignment horizontal="center"/>
    </xf>
    <xf numFmtId="0" fontId="33" fillId="42" borderId="22" xfId="0" applyFont="1" applyFill="1" applyBorder="1" applyAlignment="1">
      <alignment/>
    </xf>
    <xf numFmtId="0" fontId="33" fillId="42" borderId="22" xfId="0" applyFont="1" applyFill="1" applyBorder="1" applyAlignment="1">
      <alignment horizontal="right"/>
    </xf>
    <xf numFmtId="0" fontId="0" fillId="42" borderId="22" xfId="0" applyFill="1" applyBorder="1" applyAlignment="1">
      <alignment/>
    </xf>
    <xf numFmtId="0" fontId="112" fillId="0" borderId="0" xfId="0" applyFont="1" applyAlignment="1">
      <alignment/>
    </xf>
    <xf numFmtId="0" fontId="113" fillId="0" borderId="0" xfId="0" applyFont="1" applyAlignment="1">
      <alignment/>
    </xf>
    <xf numFmtId="0" fontId="33" fillId="0" borderId="49" xfId="0" applyNumberFormat="1" applyFont="1" applyFill="1" applyBorder="1" applyAlignment="1">
      <alignment/>
    </xf>
    <xf numFmtId="0" fontId="0" fillId="0" borderId="49" xfId="0" applyNumberFormat="1" applyFill="1" applyBorder="1"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pplyProtection="1">
      <alignment horizontal="center" vertical="center"/>
      <protection/>
    </xf>
    <xf numFmtId="0" fontId="1" fillId="0" borderId="62" xfId="0" applyNumberFormat="1" applyFont="1" applyFill="1" applyBorder="1" applyAlignment="1" applyProtection="1">
      <alignment horizontal="center" vertical="center"/>
      <protection/>
    </xf>
    <xf numFmtId="0" fontId="34" fillId="0" borderId="0" xfId="0" applyFont="1" applyAlignment="1">
      <alignment horizontal="center" vertical="center"/>
    </xf>
    <xf numFmtId="0" fontId="0" fillId="46" borderId="0" xfId="0" applyFont="1" applyFill="1" applyAlignment="1">
      <alignment/>
    </xf>
    <xf numFmtId="0" fontId="0" fillId="46" borderId="0" xfId="0" applyFill="1" applyAlignment="1">
      <alignment/>
    </xf>
    <xf numFmtId="0" fontId="0" fillId="47" borderId="0" xfId="0" applyFont="1" applyFill="1" applyAlignment="1">
      <alignment vertical="center" wrapText="1"/>
    </xf>
    <xf numFmtId="0" fontId="0" fillId="47" borderId="0" xfId="0" applyFill="1" applyAlignment="1">
      <alignment/>
    </xf>
    <xf numFmtId="0" fontId="37" fillId="0" borderId="0" xfId="89" applyFont="1" applyAlignment="1">
      <alignment vertical="center"/>
      <protection/>
    </xf>
    <xf numFmtId="0" fontId="75" fillId="0" borderId="0" xfId="89" applyFont="1">
      <alignment/>
      <protection/>
    </xf>
    <xf numFmtId="0" fontId="0" fillId="0" borderId="0" xfId="89">
      <alignment/>
      <protection/>
    </xf>
    <xf numFmtId="0" fontId="48" fillId="0" borderId="0" xfId="0" applyFont="1" applyAlignment="1" applyProtection="1">
      <alignment/>
      <protection/>
    </xf>
    <xf numFmtId="0" fontId="33" fillId="0" borderId="22" xfId="0" applyNumberFormat="1" applyFont="1" applyFill="1" applyBorder="1" applyAlignment="1">
      <alignment horizontal="left"/>
    </xf>
    <xf numFmtId="0" fontId="20" fillId="0" borderId="63" xfId="0" applyNumberFormat="1" applyFont="1" applyFill="1" applyBorder="1" applyAlignment="1">
      <alignment horizontal="center" vertical="distributed"/>
    </xf>
    <xf numFmtId="0" fontId="20" fillId="0" borderId="23" xfId="0" applyNumberFormat="1" applyFont="1" applyFill="1" applyBorder="1" applyAlignment="1">
      <alignment horizontal="center" vertical="distributed"/>
    </xf>
    <xf numFmtId="0" fontId="0" fillId="0" borderId="15" xfId="0" applyNumberFormat="1" applyFill="1" applyBorder="1" applyAlignment="1" applyProtection="1">
      <alignment horizontal="left" vertical="top"/>
      <protection/>
    </xf>
    <xf numFmtId="0" fontId="0" fillId="0" borderId="15" xfId="0" applyBorder="1" applyAlignment="1" applyProtection="1">
      <alignment/>
      <protection/>
    </xf>
    <xf numFmtId="0" fontId="0" fillId="0" borderId="22" xfId="0" applyNumberFormat="1" applyFill="1" applyBorder="1" applyAlignment="1" applyProtection="1">
      <alignment horizontal="left" vertical="top"/>
      <protection/>
    </xf>
    <xf numFmtId="0" fontId="0" fillId="0" borderId="22" xfId="0" applyBorder="1" applyAlignment="1" applyProtection="1">
      <alignment/>
      <protection/>
    </xf>
    <xf numFmtId="0" fontId="33" fillId="0" borderId="64" xfId="0" applyFont="1" applyBorder="1" applyAlignment="1">
      <alignment horizontal="center"/>
    </xf>
    <xf numFmtId="0" fontId="0" fillId="0" borderId="65" xfId="0" applyBorder="1" applyAlignment="1">
      <alignment horizontal="center"/>
    </xf>
    <xf numFmtId="0" fontId="0" fillId="0" borderId="54" xfId="0" applyBorder="1" applyAlignment="1">
      <alignment horizontal="center"/>
    </xf>
    <xf numFmtId="0" fontId="33" fillId="0" borderId="66"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17" fillId="0" borderId="69" xfId="0" applyNumberFormat="1" applyFont="1" applyFill="1" applyBorder="1" applyAlignment="1">
      <alignment horizontal="center" vertical="center"/>
    </xf>
    <xf numFmtId="0" fontId="17" fillId="0" borderId="65"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20" fillId="0" borderId="70" xfId="0" applyNumberFormat="1" applyFont="1" applyFill="1" applyBorder="1" applyAlignment="1">
      <alignment horizontal="center" vertical="distributed"/>
    </xf>
    <xf numFmtId="0" fontId="20" fillId="0" borderId="29" xfId="0" applyNumberFormat="1" applyFont="1" applyFill="1" applyBorder="1" applyAlignment="1">
      <alignment horizontal="center" vertical="distributed"/>
    </xf>
    <xf numFmtId="0" fontId="0" fillId="0" borderId="22" xfId="0" applyBorder="1" applyAlignment="1" applyProtection="1">
      <alignment/>
      <protection/>
    </xf>
    <xf numFmtId="187" fontId="20" fillId="0" borderId="22" xfId="0" applyNumberFormat="1" applyFont="1" applyFill="1" applyBorder="1" applyAlignment="1" applyProtection="1">
      <alignment horizontal="left" vertical="top"/>
      <protection locked="0"/>
    </xf>
    <xf numFmtId="0" fontId="20" fillId="0" borderId="71" xfId="0" applyNumberFormat="1" applyFont="1" applyFill="1" applyBorder="1" applyAlignment="1">
      <alignment horizontal="center" vertical="distributed"/>
    </xf>
    <xf numFmtId="0" fontId="20" fillId="0" borderId="57" xfId="0" applyNumberFormat="1" applyFont="1" applyFill="1" applyBorder="1" applyAlignment="1">
      <alignment horizontal="center" vertical="distributed"/>
    </xf>
    <xf numFmtId="0" fontId="20" fillId="0" borderId="72" xfId="0" applyNumberFormat="1" applyFont="1" applyFill="1" applyBorder="1" applyAlignment="1">
      <alignment horizontal="center" vertical="distributed"/>
    </xf>
    <xf numFmtId="0" fontId="20" fillId="0" borderId="26" xfId="0" applyNumberFormat="1" applyFont="1" applyFill="1" applyBorder="1" applyAlignment="1">
      <alignment horizontal="center" vertical="distributed"/>
    </xf>
    <xf numFmtId="0" fontId="20" fillId="0" borderId="63" xfId="0" applyNumberFormat="1" applyFont="1" applyFill="1" applyBorder="1" applyAlignment="1">
      <alignment horizontal="center" vertical="center"/>
    </xf>
    <xf numFmtId="0" fontId="20" fillId="0" borderId="23" xfId="0" applyNumberFormat="1" applyFont="1" applyFill="1" applyBorder="1" applyAlignment="1">
      <alignment horizontal="center" vertical="center"/>
    </xf>
    <xf numFmtId="217" fontId="20" fillId="0" borderId="73" xfId="0" applyNumberFormat="1" applyFont="1" applyFill="1" applyBorder="1" applyAlignment="1">
      <alignment horizontal="center" vertical="center"/>
    </xf>
    <xf numFmtId="217" fontId="20" fillId="0" borderId="74" xfId="0" applyNumberFormat="1" applyFont="1" applyFill="1" applyBorder="1" applyAlignment="1">
      <alignment horizontal="center" vertical="center"/>
    </xf>
    <xf numFmtId="217" fontId="20" fillId="0" borderId="75" xfId="0" applyNumberFormat="1" applyFont="1" applyFill="1" applyBorder="1" applyAlignment="1">
      <alignment horizontal="center" vertical="center"/>
    </xf>
    <xf numFmtId="0" fontId="17" fillId="0" borderId="63" xfId="0" applyNumberFormat="1" applyFont="1" applyFill="1" applyBorder="1" applyAlignment="1">
      <alignment horizontal="center" vertical="center"/>
    </xf>
    <xf numFmtId="0" fontId="17" fillId="0" borderId="22"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78" xfId="0" applyNumberFormat="1" applyFont="1" applyFill="1" applyBorder="1" applyAlignment="1">
      <alignment horizontal="center" vertical="center" wrapText="1"/>
    </xf>
    <xf numFmtId="0" fontId="0" fillId="0" borderId="7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7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80" xfId="0" applyNumberFormat="1" applyFont="1" applyFill="1" applyBorder="1" applyAlignment="1" applyProtection="1">
      <alignment horizontal="center" vertical="center" wrapText="1"/>
      <protection/>
    </xf>
    <xf numFmtId="0" fontId="20" fillId="0" borderId="72" xfId="0" applyNumberFormat="1" applyFont="1" applyFill="1" applyBorder="1" applyAlignment="1">
      <alignment horizontal="center"/>
    </xf>
    <xf numFmtId="0" fontId="20" fillId="0" borderId="26" xfId="0" applyNumberFormat="1" applyFont="1" applyFill="1" applyBorder="1" applyAlignment="1">
      <alignment horizontal="center"/>
    </xf>
    <xf numFmtId="0" fontId="0" fillId="0" borderId="49" xfId="0" applyNumberFormat="1" applyFont="1" applyFill="1" applyBorder="1" applyAlignment="1" applyProtection="1">
      <alignment horizontal="center" vertical="center" wrapText="1"/>
      <protection/>
    </xf>
    <xf numFmtId="0" fontId="0" fillId="0" borderId="78" xfId="0" applyNumberFormat="1" applyFont="1" applyFill="1" applyBorder="1" applyAlignment="1" applyProtection="1">
      <alignment horizontal="center" vertical="center" wrapText="1"/>
      <protection/>
    </xf>
    <xf numFmtId="0" fontId="20" fillId="0" borderId="63" xfId="0" applyNumberFormat="1" applyFont="1" applyFill="1" applyBorder="1" applyAlignment="1" applyProtection="1">
      <alignment horizontal="center" vertical="center"/>
      <protection/>
    </xf>
    <xf numFmtId="0" fontId="20" fillId="0" borderId="23" xfId="0" applyNumberFormat="1" applyFont="1" applyFill="1" applyBorder="1" applyAlignment="1" applyProtection="1">
      <alignment horizontal="center" vertical="center"/>
      <protection/>
    </xf>
    <xf numFmtId="0" fontId="11" fillId="0" borderId="15" xfId="0" applyNumberFormat="1" applyFont="1" applyFill="1" applyBorder="1" applyAlignment="1">
      <alignment horizontal="center"/>
    </xf>
    <xf numFmtId="0" fontId="33" fillId="0" borderId="15" xfId="0" applyNumberFormat="1" applyFont="1" applyFill="1" applyBorder="1" applyAlignment="1">
      <alignment horizontal="left"/>
    </xf>
    <xf numFmtId="14" fontId="20" fillId="0" borderId="22" xfId="0" applyNumberFormat="1" applyFont="1" applyFill="1" applyBorder="1" applyAlignment="1" applyProtection="1" quotePrefix="1">
      <alignment horizontal="left" vertical="top"/>
      <protection locked="0"/>
    </xf>
    <xf numFmtId="0" fontId="0" fillId="0" borderId="22" xfId="0" applyBorder="1" applyAlignment="1" applyProtection="1">
      <alignment/>
      <protection locked="0"/>
    </xf>
    <xf numFmtId="0" fontId="0" fillId="0" borderId="77" xfId="0" applyNumberFormat="1" applyFont="1" applyFill="1" applyBorder="1" applyAlignment="1" applyProtection="1">
      <alignment horizontal="center" vertical="center" wrapText="1"/>
      <protection/>
    </xf>
    <xf numFmtId="217" fontId="33" fillId="0" borderId="59" xfId="0" applyNumberFormat="1" applyFont="1" applyFill="1" applyBorder="1" applyAlignment="1">
      <alignment horizontal="center"/>
    </xf>
    <xf numFmtId="0" fontId="0" fillId="0" borderId="79"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8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5" fillId="0" borderId="0" xfId="0" applyNumberFormat="1" applyFont="1" applyFill="1" applyAlignment="1">
      <alignment horizontal="right"/>
    </xf>
    <xf numFmtId="0" fontId="33" fillId="0" borderId="0" xfId="0" applyNumberFormat="1" applyFont="1" applyFill="1" applyAlignment="1" applyProtection="1">
      <alignment horizontal="center" vertical="center" wrapText="1"/>
      <protection/>
    </xf>
    <xf numFmtId="22" fontId="33" fillId="0" borderId="22" xfId="0" applyNumberFormat="1" applyFont="1" applyFill="1" applyBorder="1" applyAlignment="1">
      <alignment horizontal="left"/>
    </xf>
    <xf numFmtId="0" fontId="0" fillId="0" borderId="16" xfId="0" applyNumberFormat="1" applyFont="1" applyFill="1" applyBorder="1" applyAlignment="1" applyProtection="1">
      <alignment horizontal="center" vertical="center" wrapText="1"/>
      <protection locked="0"/>
    </xf>
    <xf numFmtId="14" fontId="66" fillId="0" borderId="16" xfId="0" applyNumberFormat="1" applyFont="1" applyFill="1" applyBorder="1" applyAlignment="1" applyProtection="1">
      <alignment horizontal="right"/>
      <protection locked="0"/>
    </xf>
    <xf numFmtId="0" fontId="66" fillId="0" borderId="16" xfId="0" applyNumberFormat="1" applyFont="1" applyFill="1" applyBorder="1" applyAlignment="1" applyProtection="1">
      <alignment horizontal="right"/>
      <protection locked="0"/>
    </xf>
    <xf numFmtId="0" fontId="0" fillId="0" borderId="16" xfId="0" applyNumberFormat="1" applyFill="1" applyBorder="1" applyAlignment="1" applyProtection="1">
      <alignment horizontal="center"/>
      <protection locked="0"/>
    </xf>
    <xf numFmtId="0" fontId="71" fillId="42" borderId="22" xfId="0" applyFont="1" applyFill="1" applyBorder="1" applyAlignment="1" applyProtection="1">
      <alignment horizontal="left" indent="1"/>
      <protection locked="0"/>
    </xf>
    <xf numFmtId="0" fontId="33" fillId="0" borderId="16" xfId="0" applyNumberFormat="1" applyFont="1" applyFill="1" applyBorder="1" applyAlignment="1">
      <alignment horizontal="right"/>
    </xf>
    <xf numFmtId="0" fontId="0" fillId="42" borderId="15" xfId="0" applyFill="1" applyBorder="1" applyAlignment="1" applyProtection="1">
      <alignment horizontal="left"/>
      <protection locked="0"/>
    </xf>
    <xf numFmtId="0" fontId="0" fillId="42" borderId="76" xfId="0" applyFill="1" applyBorder="1" applyAlignment="1">
      <alignment horizontal="center"/>
    </xf>
    <xf numFmtId="0" fontId="0" fillId="42" borderId="16" xfId="0" applyFill="1" applyBorder="1" applyAlignment="1">
      <alignment horizontal="center"/>
    </xf>
    <xf numFmtId="0" fontId="0" fillId="42" borderId="17" xfId="0" applyFill="1" applyBorder="1" applyAlignment="1">
      <alignment horizontal="center"/>
    </xf>
    <xf numFmtId="49" fontId="0" fillId="42" borderId="79" xfId="0" applyNumberFormat="1" applyFill="1" applyBorder="1" applyAlignment="1">
      <alignment horizontal="center"/>
    </xf>
    <xf numFmtId="0" fontId="0" fillId="42" borderId="15" xfId="0" applyNumberFormat="1" applyFill="1" applyBorder="1" applyAlignment="1">
      <alignment horizontal="center"/>
    </xf>
    <xf numFmtId="0" fontId="0" fillId="42" borderId="80" xfId="0" applyNumberFormat="1" applyFill="1" applyBorder="1" applyAlignment="1">
      <alignment horizontal="center"/>
    </xf>
    <xf numFmtId="0" fontId="63" fillId="0" borderId="11" xfId="0" applyNumberFormat="1" applyFont="1" applyFill="1" applyBorder="1" applyAlignment="1">
      <alignment horizontal="center"/>
    </xf>
    <xf numFmtId="0" fontId="64" fillId="0" borderId="0" xfId="0" applyNumberFormat="1" applyFont="1" applyFill="1" applyBorder="1" applyAlignment="1">
      <alignment horizontal="center" vertical="center" wrapText="1"/>
    </xf>
    <xf numFmtId="0" fontId="65" fillId="0" borderId="0" xfId="0" applyFont="1" applyAlignment="1">
      <alignment horizontal="center" vertical="center" wrapText="1"/>
    </xf>
    <xf numFmtId="0" fontId="0" fillId="42" borderId="76" xfId="0" applyNumberFormat="1" applyFont="1" applyFill="1" applyBorder="1" applyAlignment="1">
      <alignment horizontal="center" vertical="center" wrapText="1"/>
    </xf>
    <xf numFmtId="0" fontId="0" fillId="42" borderId="16" xfId="0" applyNumberFormat="1" applyFont="1" applyFill="1" applyBorder="1" applyAlignment="1">
      <alignment horizontal="center" vertical="center" wrapText="1"/>
    </xf>
    <xf numFmtId="0" fontId="0" fillId="42" borderId="17" xfId="0" applyNumberFormat="1" applyFont="1" applyFill="1" applyBorder="1" applyAlignment="1">
      <alignment horizontal="center" vertical="center" wrapText="1"/>
    </xf>
    <xf numFmtId="0" fontId="0" fillId="42" borderId="79" xfId="0" applyNumberFormat="1" applyFont="1" applyFill="1" applyBorder="1" applyAlignment="1">
      <alignment horizontal="center" vertical="center" wrapText="1"/>
    </xf>
    <xf numFmtId="0" fontId="0" fillId="42" borderId="15" xfId="0" applyNumberFormat="1" applyFont="1" applyFill="1" applyBorder="1" applyAlignment="1">
      <alignment horizontal="center" vertical="center" wrapText="1"/>
    </xf>
    <xf numFmtId="0" fontId="0" fillId="42" borderId="80" xfId="0" applyNumberFormat="1" applyFont="1" applyFill="1" applyBorder="1" applyAlignment="1">
      <alignment horizontal="center" vertical="center" wrapText="1"/>
    </xf>
    <xf numFmtId="0" fontId="33" fillId="42" borderId="22" xfId="0" applyFont="1" applyFill="1" applyBorder="1" applyAlignment="1" applyProtection="1">
      <alignment horizontal="center"/>
      <protection locked="0"/>
    </xf>
    <xf numFmtId="0" fontId="3" fillId="11" borderId="0" xfId="0" applyNumberFormat="1" applyFont="1" applyFill="1" applyAlignment="1">
      <alignment horizontal="center" vertical="center"/>
    </xf>
    <xf numFmtId="1" fontId="24" fillId="11" borderId="0" xfId="0" applyNumberFormat="1" applyFont="1" applyFill="1" applyAlignment="1" applyProtection="1">
      <alignment horizontal="center" vertical="center"/>
      <protection locked="0"/>
    </xf>
    <xf numFmtId="0" fontId="24" fillId="11" borderId="0" xfId="0" applyNumberFormat="1" applyFont="1" applyFill="1" applyAlignment="1" applyProtection="1">
      <alignment horizontal="center" vertical="center"/>
      <protection locked="0"/>
    </xf>
    <xf numFmtId="14" fontId="38" fillId="0" borderId="0" xfId="0" applyNumberFormat="1" applyFont="1" applyBorder="1" applyAlignment="1" applyProtection="1">
      <alignment horizontal="left"/>
      <protection/>
    </xf>
    <xf numFmtId="0" fontId="37" fillId="0" borderId="0" xfId="0" applyFont="1" applyBorder="1" applyAlignment="1" applyProtection="1">
      <alignment horizontal="center"/>
      <protection/>
    </xf>
    <xf numFmtId="0" fontId="0" fillId="43" borderId="60" xfId="0" applyFill="1" applyBorder="1" applyAlignment="1" applyProtection="1">
      <alignment horizontal="left"/>
      <protection/>
    </xf>
    <xf numFmtId="0" fontId="0" fillId="43" borderId="55" xfId="0" applyFill="1" applyBorder="1" applyAlignment="1" applyProtection="1">
      <alignment horizontal="left"/>
      <protection/>
    </xf>
    <xf numFmtId="0" fontId="0" fillId="43" borderId="60" xfId="0" applyFill="1" applyBorder="1" applyAlignment="1" applyProtection="1">
      <alignment horizontal="left"/>
      <protection locked="0"/>
    </xf>
    <xf numFmtId="0" fontId="0" fillId="43" borderId="55" xfId="0" applyFill="1" applyBorder="1" applyAlignment="1" applyProtection="1">
      <alignment horizontal="left"/>
      <protection locked="0"/>
    </xf>
    <xf numFmtId="0" fontId="0" fillId="43" borderId="60" xfId="0" applyFont="1" applyFill="1" applyBorder="1" applyAlignment="1" applyProtection="1">
      <alignment horizontal="left"/>
      <protection locked="0"/>
    </xf>
    <xf numFmtId="0" fontId="67" fillId="0" borderId="0" xfId="0" applyFont="1" applyAlignment="1">
      <alignment horizontal="left"/>
    </xf>
    <xf numFmtId="49" fontId="70" fillId="43" borderId="81" xfId="0" applyNumberFormat="1" applyFont="1" applyFill="1" applyBorder="1" applyAlignment="1" applyProtection="1">
      <alignment horizontal="center" vertical="center"/>
      <protection locked="0"/>
    </xf>
    <xf numFmtId="0" fontId="0" fillId="0" borderId="82" xfId="0" applyBorder="1" applyAlignment="1" applyProtection="1">
      <alignment/>
      <protection locked="0"/>
    </xf>
    <xf numFmtId="0" fontId="0" fillId="0" borderId="0" xfId="0" applyFont="1" applyAlignment="1">
      <alignment horizontal="left"/>
    </xf>
    <xf numFmtId="0" fontId="0" fillId="45" borderId="60" xfId="0" applyFont="1" applyFill="1" applyBorder="1" applyAlignment="1">
      <alignment horizontal="left"/>
    </xf>
    <xf numFmtId="0" fontId="0" fillId="45" borderId="10" xfId="0" applyFont="1" applyFill="1" applyBorder="1" applyAlignment="1">
      <alignment horizontal="left"/>
    </xf>
    <xf numFmtId="0" fontId="0" fillId="45" borderId="55" xfId="0" applyFont="1" applyFill="1" applyBorder="1" applyAlignment="1">
      <alignment horizontal="left"/>
    </xf>
    <xf numFmtId="0" fontId="59" fillId="13" borderId="19" xfId="0" applyFont="1" applyFill="1" applyBorder="1" applyAlignment="1">
      <alignment horizontal="center" vertical="center"/>
    </xf>
    <xf numFmtId="0" fontId="59" fillId="13" borderId="12" xfId="0" applyFont="1" applyFill="1" applyBorder="1" applyAlignment="1">
      <alignment horizontal="center" vertical="center"/>
    </xf>
    <xf numFmtId="0" fontId="59" fillId="13" borderId="83" xfId="0" applyFont="1" applyFill="1" applyBorder="1" applyAlignment="1">
      <alignment horizontal="center" vertical="center"/>
    </xf>
    <xf numFmtId="0" fontId="59" fillId="13" borderId="0" xfId="0" applyFont="1" applyFill="1" applyBorder="1" applyAlignment="1">
      <alignment horizontal="center" vertical="center"/>
    </xf>
    <xf numFmtId="0" fontId="59" fillId="13" borderId="84" xfId="0" applyFont="1" applyFill="1" applyBorder="1" applyAlignment="1">
      <alignment horizontal="center" vertical="center"/>
    </xf>
    <xf numFmtId="0" fontId="59" fillId="13" borderId="49" xfId="0" applyFont="1" applyFill="1" applyBorder="1" applyAlignment="1">
      <alignment horizontal="center" vertical="center"/>
    </xf>
    <xf numFmtId="0" fontId="59" fillId="13" borderId="85" xfId="0" applyFont="1" applyFill="1" applyBorder="1" applyAlignment="1">
      <alignment horizontal="center" vertical="center"/>
    </xf>
    <xf numFmtId="0" fontId="60" fillId="0" borderId="0" xfId="0" applyFont="1" applyAlignment="1">
      <alignment horizontal="center" vertical="center"/>
    </xf>
    <xf numFmtId="0" fontId="57" fillId="13" borderId="0" xfId="0" applyFont="1" applyFill="1" applyAlignment="1">
      <alignment horizontal="center"/>
    </xf>
    <xf numFmtId="0" fontId="57" fillId="48" borderId="86" xfId="0" applyNumberFormat="1" applyFont="1" applyFill="1" applyBorder="1" applyAlignment="1">
      <alignment horizontal="center" vertical="center"/>
    </xf>
    <xf numFmtId="0" fontId="0" fillId="48" borderId="87" xfId="0" applyNumberFormat="1" applyFill="1" applyBorder="1" applyAlignment="1">
      <alignment horizontal="center" vertical="center"/>
    </xf>
    <xf numFmtId="0" fontId="0" fillId="48" borderId="13" xfId="0" applyNumberFormat="1" applyFill="1" applyBorder="1" applyAlignment="1">
      <alignment horizontal="center" vertical="center"/>
    </xf>
    <xf numFmtId="0" fontId="57" fillId="49" borderId="86" xfId="0" applyFont="1" applyFill="1" applyBorder="1" applyAlignment="1">
      <alignment horizontal="center" vertical="center"/>
    </xf>
    <xf numFmtId="0" fontId="57" fillId="49" borderId="87" xfId="0" applyFont="1" applyFill="1" applyBorder="1" applyAlignment="1">
      <alignment horizontal="center" vertical="center"/>
    </xf>
    <xf numFmtId="0" fontId="57" fillId="49" borderId="13" xfId="0" applyFont="1" applyFill="1" applyBorder="1" applyAlignment="1">
      <alignment horizontal="center" vertical="center"/>
    </xf>
    <xf numFmtId="0" fontId="57" fillId="44" borderId="86" xfId="0" applyNumberFormat="1" applyFont="1" applyFill="1" applyBorder="1" applyAlignment="1">
      <alignment horizontal="center" vertical="center"/>
    </xf>
    <xf numFmtId="0" fontId="57" fillId="44" borderId="87" xfId="0" applyNumberFormat="1" applyFont="1" applyFill="1" applyBorder="1" applyAlignment="1">
      <alignment horizontal="center" vertical="center"/>
    </xf>
    <xf numFmtId="0" fontId="57" fillId="44" borderId="13" xfId="0" applyNumberFormat="1" applyFont="1" applyFill="1" applyBorder="1" applyAlignment="1">
      <alignment horizontal="center" vertical="center"/>
    </xf>
    <xf numFmtId="0" fontId="54" fillId="50" borderId="0" xfId="0" applyFont="1" applyFill="1" applyAlignment="1">
      <alignment horizontal="center" vertical="center"/>
    </xf>
    <xf numFmtId="0" fontId="55" fillId="51" borderId="88" xfId="0" applyFont="1" applyFill="1" applyBorder="1" applyAlignment="1">
      <alignment horizontal="center" vertical="center"/>
    </xf>
    <xf numFmtId="0" fontId="55" fillId="51" borderId="12" xfId="0" applyFont="1" applyFill="1" applyBorder="1" applyAlignment="1">
      <alignment horizontal="center" vertical="center"/>
    </xf>
    <xf numFmtId="0" fontId="55" fillId="51" borderId="58" xfId="0" applyFont="1" applyFill="1" applyBorder="1" applyAlignment="1">
      <alignment horizontal="center" vertical="center"/>
    </xf>
    <xf numFmtId="0" fontId="55" fillId="51" borderId="19" xfId="0" applyFont="1" applyFill="1" applyBorder="1" applyAlignment="1">
      <alignment horizontal="center" vertical="center"/>
    </xf>
    <xf numFmtId="0" fontId="55" fillId="51" borderId="0" xfId="0" applyFont="1" applyFill="1" applyBorder="1" applyAlignment="1">
      <alignment horizontal="center" vertical="center"/>
    </xf>
    <xf numFmtId="0" fontId="55" fillId="51" borderId="83" xfId="0" applyFont="1" applyFill="1" applyBorder="1" applyAlignment="1">
      <alignment horizontal="center" vertical="center"/>
    </xf>
    <xf numFmtId="0" fontId="55" fillId="51" borderId="84" xfId="0" applyFont="1" applyFill="1" applyBorder="1" applyAlignment="1">
      <alignment horizontal="center" vertical="center"/>
    </xf>
    <xf numFmtId="0" fontId="55" fillId="51" borderId="49" xfId="0" applyFont="1" applyFill="1" applyBorder="1" applyAlignment="1">
      <alignment horizontal="center" vertical="center"/>
    </xf>
    <xf numFmtId="0" fontId="55" fillId="51" borderId="85" xfId="0" applyFont="1" applyFill="1" applyBorder="1" applyAlignment="1">
      <alignment horizontal="center" vertical="center"/>
    </xf>
    <xf numFmtId="0" fontId="56" fillId="0" borderId="0" xfId="0" applyFont="1" applyAlignment="1">
      <alignment horizontal="center"/>
    </xf>
    <xf numFmtId="0" fontId="57" fillId="5" borderId="0" xfId="0" applyFont="1" applyFill="1" applyAlignment="1">
      <alignment horizontal="center" vertical="center"/>
    </xf>
    <xf numFmtId="0" fontId="57" fillId="42" borderId="87" xfId="0" applyNumberFormat="1" applyFont="1" applyFill="1" applyBorder="1" applyAlignment="1">
      <alignment horizontal="center"/>
    </xf>
    <xf numFmtId="0" fontId="58" fillId="0" borderId="0" xfId="0" applyFont="1" applyAlignment="1">
      <alignment horizontal="center" vertical="center"/>
    </xf>
    <xf numFmtId="0" fontId="21" fillId="0" borderId="0" xfId="0" applyFont="1" applyAlignment="1">
      <alignment horizontal="center"/>
    </xf>
    <xf numFmtId="0" fontId="1" fillId="0" borderId="0" xfId="0" applyFont="1" applyAlignment="1">
      <alignment horizontal="center"/>
    </xf>
  </cellXfs>
  <cellStyles count="95">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kzent1" xfId="69"/>
    <cellStyle name="Akzent2" xfId="70"/>
    <cellStyle name="Akzent3" xfId="71"/>
    <cellStyle name="Akzent4" xfId="72"/>
    <cellStyle name="Akzent5" xfId="73"/>
    <cellStyle name="Akzent6" xfId="74"/>
    <cellStyle name="Ausgabe" xfId="75"/>
    <cellStyle name="Berechnung" xfId="76"/>
    <cellStyle name="Followed Hyperlink" xfId="77"/>
    <cellStyle name="Comma [0]" xfId="78"/>
    <cellStyle name="Eingabe" xfId="79"/>
    <cellStyle name="Ergebnis" xfId="80"/>
    <cellStyle name="Erklärender Text" xfId="81"/>
    <cellStyle name="Gut" xfId="82"/>
    <cellStyle name="Comma" xfId="83"/>
    <cellStyle name="Hyperlink" xfId="84"/>
    <cellStyle name="Neutral" xfId="85"/>
    <cellStyle name="Notiz" xfId="86"/>
    <cellStyle name="Percent" xfId="87"/>
    <cellStyle name="Schlecht" xfId="88"/>
    <cellStyle name="Standard 2" xfId="89"/>
    <cellStyle name="Standard 2 2" xfId="90"/>
    <cellStyle name="Standard 2 3" xfId="91"/>
    <cellStyle name="Standard 2 4" xfId="92"/>
    <cellStyle name="Standard 2 5" xfId="93"/>
    <cellStyle name="Standard 3" xfId="94"/>
    <cellStyle name="Standard 4" xfId="95"/>
    <cellStyle name="Standard 5" xfId="96"/>
    <cellStyle name="Standard 6" xfId="97"/>
    <cellStyle name="Standard_10 Spieltag" xfId="98"/>
    <cellStyle name="Überschrift" xfId="99"/>
    <cellStyle name="Überschrift 1" xfId="100"/>
    <cellStyle name="Überschrift 2" xfId="101"/>
    <cellStyle name="Überschrift 3" xfId="102"/>
    <cellStyle name="Überschrift 4" xfId="103"/>
    <cellStyle name="Verknüpfte Zelle" xfId="104"/>
    <cellStyle name="Currency" xfId="105"/>
    <cellStyle name="Currency [0]" xfId="106"/>
    <cellStyle name="Warnender Text" xfId="107"/>
    <cellStyle name="Zelle überprüfen" xfId="108"/>
  </cellStyles>
  <dxfs count="21">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xdr:col>
      <xdr:colOff>104775</xdr:colOff>
      <xdr:row>1</xdr:row>
      <xdr:rowOff>152400</xdr:rowOff>
    </xdr:to>
    <xdr:pic>
      <xdr:nvPicPr>
        <xdr:cNvPr id="1" name="Picture 12"/>
        <xdr:cNvPicPr preferRelativeResize="1">
          <a:picLocks noChangeAspect="1"/>
        </xdr:cNvPicPr>
      </xdr:nvPicPr>
      <xdr:blipFill>
        <a:blip r:embed="rId1"/>
        <a:stretch>
          <a:fillRect/>
        </a:stretch>
      </xdr:blipFill>
      <xdr:spPr>
        <a:xfrm>
          <a:off x="28575" y="19050"/>
          <a:ext cx="590550" cy="552450"/>
        </a:xfrm>
        <a:prstGeom prst="rect">
          <a:avLst/>
        </a:prstGeom>
        <a:noFill/>
        <a:ln w="9525" cmpd="sng">
          <a:noFill/>
        </a:ln>
      </xdr:spPr>
    </xdr:pic>
    <xdr:clientData/>
  </xdr:twoCellAnchor>
  <xdr:twoCellAnchor>
    <xdr:from>
      <xdr:col>1</xdr:col>
      <xdr:colOff>104775</xdr:colOff>
      <xdr:row>0</xdr:row>
      <xdr:rowOff>28575</xdr:rowOff>
    </xdr:from>
    <xdr:to>
      <xdr:col>16</xdr:col>
      <xdr:colOff>200025</xdr:colOff>
      <xdr:row>0</xdr:row>
      <xdr:rowOff>390525</xdr:rowOff>
    </xdr:to>
    <xdr:sp>
      <xdr:nvSpPr>
        <xdr:cNvPr id="2" name="Text Box 13"/>
        <xdr:cNvSpPr txBox="1">
          <a:spLocks noChangeArrowheads="1"/>
        </xdr:cNvSpPr>
      </xdr:nvSpPr>
      <xdr:spPr>
        <a:xfrm>
          <a:off x="619125" y="28575"/>
          <a:ext cx="3981450" cy="361950"/>
        </a:xfrm>
        <a:prstGeom prst="rect">
          <a:avLst/>
        </a:prstGeom>
        <a:solidFill>
          <a:srgbClr val="C0C0C0"/>
        </a:solidFill>
        <a:ln w="9525" cmpd="sng">
          <a:noFill/>
        </a:ln>
      </xdr:spPr>
      <xdr:txBody>
        <a:bodyPr vertOverflow="clip" wrap="square" lIns="36576" tIns="32004" rIns="0" bIns="0"/>
        <a:p>
          <a:pPr algn="l">
            <a:defRPr/>
          </a:pPr>
          <a:r>
            <a:rPr lang="en-US" cap="none" sz="1600" b="0" i="0" u="none" baseline="0">
              <a:solidFill>
                <a:srgbClr val="3366FF"/>
              </a:solidFill>
              <a:latin typeface="Arial"/>
              <a:ea typeface="Arial"/>
              <a:cs typeface="Arial"/>
            </a:rPr>
            <a:t>Kegeln  -  damit die Freizeit Freude macht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0</xdr:colOff>
      <xdr:row>7</xdr:row>
      <xdr:rowOff>0</xdr:rowOff>
    </xdr:from>
    <xdr:to>
      <xdr:col>57</xdr:col>
      <xdr:colOff>0</xdr:colOff>
      <xdr:row>66</xdr:row>
      <xdr:rowOff>0</xdr:rowOff>
    </xdr:to>
    <xdr:sp>
      <xdr:nvSpPr>
        <xdr:cNvPr id="1" name="Line 64"/>
        <xdr:cNvSpPr>
          <a:spLocks/>
        </xdr:cNvSpPr>
      </xdr:nvSpPr>
      <xdr:spPr>
        <a:xfrm>
          <a:off x="3800475" y="466725"/>
          <a:ext cx="0" cy="39338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37</xdr:col>
      <xdr:colOff>0</xdr:colOff>
      <xdr:row>7</xdr:row>
      <xdr:rowOff>0</xdr:rowOff>
    </xdr:from>
    <xdr:ext cx="1266825" cy="200025"/>
    <xdr:sp>
      <xdr:nvSpPr>
        <xdr:cNvPr id="2" name="TextBox 72"/>
        <xdr:cNvSpPr txBox="1">
          <a:spLocks noChangeArrowheads="1"/>
        </xdr:cNvSpPr>
      </xdr:nvSpPr>
      <xdr:spPr>
        <a:xfrm>
          <a:off x="2466975" y="466725"/>
          <a:ext cx="1266825" cy="200025"/>
        </a:xfrm>
        <a:prstGeom prst="rect">
          <a:avLst/>
        </a:prstGeom>
        <a:noFill/>
        <a:ln w="9525" cmpd="sng">
          <a:noFill/>
        </a:ln>
      </xdr:spPr>
      <xdr:txBody>
        <a:bodyPr vertOverflow="clip" wrap="square"/>
        <a:p>
          <a:pPr algn="ctr">
            <a:defRPr/>
          </a:pPr>
          <a:r>
            <a:rPr lang="en-US" cap="none" sz="1200" b="1" i="0" u="none" baseline="0">
              <a:solidFill>
                <a:srgbClr val="FF0000"/>
              </a:solidFill>
              <a:latin typeface="Arial"/>
              <a:ea typeface="Arial"/>
              <a:cs typeface="Arial"/>
            </a:rPr>
            <a:t>Spieler</a:t>
          </a:r>
        </a:p>
      </xdr:txBody>
    </xdr:sp>
    <xdr:clientData/>
  </xdr:oneCellAnchor>
  <xdr:oneCellAnchor>
    <xdr:from>
      <xdr:col>59</xdr:col>
      <xdr:colOff>0</xdr:colOff>
      <xdr:row>7</xdr:row>
      <xdr:rowOff>0</xdr:rowOff>
    </xdr:from>
    <xdr:ext cx="1266825" cy="200025"/>
    <xdr:sp>
      <xdr:nvSpPr>
        <xdr:cNvPr id="3" name="TextBox 73"/>
        <xdr:cNvSpPr txBox="1">
          <a:spLocks noChangeArrowheads="1"/>
        </xdr:cNvSpPr>
      </xdr:nvSpPr>
      <xdr:spPr>
        <a:xfrm>
          <a:off x="3933825" y="466725"/>
          <a:ext cx="1266825" cy="200025"/>
        </a:xfrm>
        <a:prstGeom prst="rect">
          <a:avLst/>
        </a:prstGeom>
        <a:noFill/>
        <a:ln w="9525" cmpd="sng">
          <a:noFill/>
        </a:ln>
      </xdr:spPr>
      <xdr:txBody>
        <a:bodyPr vertOverflow="clip" wrap="square"/>
        <a:p>
          <a:pPr algn="ctr">
            <a:defRPr/>
          </a:pPr>
          <a:r>
            <a:rPr lang="en-US" cap="none" sz="1200" b="1" i="0" u="none" baseline="0">
              <a:solidFill>
                <a:srgbClr val="FF0000"/>
              </a:solidFill>
              <a:latin typeface="Arial"/>
              <a:ea typeface="Arial"/>
              <a:cs typeface="Arial"/>
            </a:rPr>
            <a:t>Club/Verein</a:t>
          </a:r>
        </a:p>
      </xdr:txBody>
    </xdr:sp>
    <xdr:clientData/>
  </xdr:oneCellAnchor>
  <xdr:oneCellAnchor>
    <xdr:from>
      <xdr:col>22</xdr:col>
      <xdr:colOff>0</xdr:colOff>
      <xdr:row>12</xdr:row>
      <xdr:rowOff>0</xdr:rowOff>
    </xdr:from>
    <xdr:ext cx="666750" cy="200025"/>
    <xdr:sp>
      <xdr:nvSpPr>
        <xdr:cNvPr id="4" name="TextBox 74"/>
        <xdr:cNvSpPr txBox="1">
          <a:spLocks noChangeArrowheads="1"/>
        </xdr:cNvSpPr>
      </xdr:nvSpPr>
      <xdr:spPr>
        <a:xfrm>
          <a:off x="1466850" y="80010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1</a:t>
          </a:r>
        </a:p>
      </xdr:txBody>
    </xdr:sp>
    <xdr:clientData/>
  </xdr:oneCellAnchor>
  <xdr:oneCellAnchor>
    <xdr:from>
      <xdr:col>61</xdr:col>
      <xdr:colOff>0</xdr:colOff>
      <xdr:row>10</xdr:row>
      <xdr:rowOff>0</xdr:rowOff>
    </xdr:from>
    <xdr:ext cx="1066800" cy="200025"/>
    <xdr:sp textlink="'MANNSCHAFTEN+SPIELER'!A3">
      <xdr:nvSpPr>
        <xdr:cNvPr id="5" name="TextBox 75"/>
        <xdr:cNvSpPr txBox="1">
          <a:spLocks noChangeArrowheads="1"/>
        </xdr:cNvSpPr>
      </xdr:nvSpPr>
      <xdr:spPr>
        <a:xfrm>
          <a:off x="4067175" y="666750"/>
          <a:ext cx="1066800" cy="200025"/>
        </a:xfrm>
        <a:prstGeom prst="rect">
          <a:avLst/>
        </a:prstGeom>
        <a:noFill/>
        <a:ln w="9525" cmpd="sng">
          <a:noFill/>
        </a:ln>
      </xdr:spPr>
      <xdr:txBody>
        <a:bodyPr vertOverflow="clip" wrap="square"/>
        <a:p>
          <a:pPr algn="l">
            <a:defRPr/>
          </a:pPr>
          <a:fld id="{d9c29d53-05b5-4945-bcba-0ca1582b9316}" type="TxLink">
            <a:rPr lang="en-US" cap="none" sz="1000" b="1" i="0" u="none" baseline="0">
              <a:solidFill>
                <a:srgbClr val="0000FF"/>
              </a:solidFill>
            </a:rPr>
            <a:t>SV Eliabrunnn</a:t>
          </a:fld>
        </a:p>
      </xdr:txBody>
    </xdr:sp>
    <xdr:clientData/>
  </xdr:oneCellAnchor>
  <xdr:oneCellAnchor>
    <xdr:from>
      <xdr:col>61</xdr:col>
      <xdr:colOff>0</xdr:colOff>
      <xdr:row>46</xdr:row>
      <xdr:rowOff>0</xdr:rowOff>
    </xdr:from>
    <xdr:ext cx="1066800" cy="200025"/>
    <xdr:sp textlink="'MANNSCHAFTEN+SPIELER'!A192">
      <xdr:nvSpPr>
        <xdr:cNvPr id="6" name="TextBox 76"/>
        <xdr:cNvSpPr txBox="1">
          <a:spLocks noChangeArrowheads="1"/>
        </xdr:cNvSpPr>
      </xdr:nvSpPr>
      <xdr:spPr>
        <a:xfrm>
          <a:off x="4067175" y="3067050"/>
          <a:ext cx="1066800" cy="200025"/>
        </a:xfrm>
        <a:prstGeom prst="rect">
          <a:avLst/>
        </a:prstGeom>
        <a:noFill/>
        <a:ln w="9525" cmpd="sng">
          <a:noFill/>
        </a:ln>
      </xdr:spPr>
      <xdr:txBody>
        <a:bodyPr vertOverflow="clip" wrap="square"/>
        <a:p>
          <a:pPr algn="l">
            <a:defRPr/>
          </a:pPr>
          <a:fld id="{f00a9334-4b60-4f8c-bfd4-94dd17ff134d}" type="TxLink">
            <a:rPr lang="en-US" cap="none" sz="1000" b="1" i="0" u="none" baseline="0">
              <a:solidFill>
                <a:srgbClr val="0000FF"/>
              </a:solidFill>
            </a:rPr>
            <a:t>10</a:t>
          </a:fld>
        </a:p>
      </xdr:txBody>
    </xdr:sp>
    <xdr:clientData/>
  </xdr:oneCellAnchor>
  <xdr:oneCellAnchor>
    <xdr:from>
      <xdr:col>61</xdr:col>
      <xdr:colOff>0</xdr:colOff>
      <xdr:row>42</xdr:row>
      <xdr:rowOff>0</xdr:rowOff>
    </xdr:from>
    <xdr:ext cx="1066800" cy="200025"/>
    <xdr:sp textlink="'MANNSCHAFTEN+SPIELER'!A171">
      <xdr:nvSpPr>
        <xdr:cNvPr id="7" name="TextBox 77"/>
        <xdr:cNvSpPr txBox="1">
          <a:spLocks noChangeArrowheads="1"/>
        </xdr:cNvSpPr>
      </xdr:nvSpPr>
      <xdr:spPr>
        <a:xfrm>
          <a:off x="4067175" y="2800350"/>
          <a:ext cx="1066800" cy="200025"/>
        </a:xfrm>
        <a:prstGeom prst="rect">
          <a:avLst/>
        </a:prstGeom>
        <a:noFill/>
        <a:ln w="9525" cmpd="sng">
          <a:noFill/>
        </a:ln>
      </xdr:spPr>
      <xdr:txBody>
        <a:bodyPr vertOverflow="clip" wrap="square"/>
        <a:p>
          <a:pPr algn="l">
            <a:defRPr/>
          </a:pPr>
          <a:fld id="{3ac0e421-c05d-4a08-a00d-a61ceacc37bb}" type="TxLink">
            <a:rPr lang="en-US" cap="none" sz="1000" b="1" i="0" u="none" baseline="0">
              <a:solidFill>
                <a:srgbClr val="0000FF"/>
              </a:solidFill>
            </a:rPr>
            <a:t>9</a:t>
          </a:fld>
        </a:p>
      </xdr:txBody>
    </xdr:sp>
    <xdr:clientData/>
  </xdr:oneCellAnchor>
  <xdr:oneCellAnchor>
    <xdr:from>
      <xdr:col>61</xdr:col>
      <xdr:colOff>0</xdr:colOff>
      <xdr:row>38</xdr:row>
      <xdr:rowOff>0</xdr:rowOff>
    </xdr:from>
    <xdr:ext cx="1066800" cy="200025"/>
    <xdr:sp textlink="'MANNSCHAFTEN+SPIELER'!A150">
      <xdr:nvSpPr>
        <xdr:cNvPr id="8" name="TextBox 78"/>
        <xdr:cNvSpPr txBox="1">
          <a:spLocks noChangeArrowheads="1"/>
        </xdr:cNvSpPr>
      </xdr:nvSpPr>
      <xdr:spPr>
        <a:xfrm>
          <a:off x="4067175" y="2533650"/>
          <a:ext cx="1066800" cy="200025"/>
        </a:xfrm>
        <a:prstGeom prst="rect">
          <a:avLst/>
        </a:prstGeom>
        <a:noFill/>
        <a:ln w="9525" cmpd="sng">
          <a:noFill/>
        </a:ln>
      </xdr:spPr>
      <xdr:txBody>
        <a:bodyPr vertOverflow="clip" wrap="square"/>
        <a:p>
          <a:pPr algn="l">
            <a:defRPr/>
          </a:pPr>
          <a:fld id="{4e3aaea2-72ac-43b5-97e7-4da7802b4138}" type="TxLink">
            <a:rPr lang="en-US" cap="none" sz="1000" b="1" i="0" u="none" baseline="0">
              <a:solidFill>
                <a:srgbClr val="0000FF"/>
              </a:solidFill>
            </a:rPr>
            <a:t>8</a:t>
          </a:fld>
        </a:p>
      </xdr:txBody>
    </xdr:sp>
    <xdr:clientData/>
  </xdr:oneCellAnchor>
  <xdr:oneCellAnchor>
    <xdr:from>
      <xdr:col>61</xdr:col>
      <xdr:colOff>0</xdr:colOff>
      <xdr:row>34</xdr:row>
      <xdr:rowOff>0</xdr:rowOff>
    </xdr:from>
    <xdr:ext cx="1066800" cy="200025"/>
    <xdr:sp textlink="'MANNSCHAFTEN+SPIELER'!A129">
      <xdr:nvSpPr>
        <xdr:cNvPr id="9" name="TextBox 79"/>
        <xdr:cNvSpPr txBox="1">
          <a:spLocks noChangeArrowheads="1"/>
        </xdr:cNvSpPr>
      </xdr:nvSpPr>
      <xdr:spPr>
        <a:xfrm>
          <a:off x="4067175" y="2266950"/>
          <a:ext cx="1066800" cy="200025"/>
        </a:xfrm>
        <a:prstGeom prst="rect">
          <a:avLst/>
        </a:prstGeom>
        <a:noFill/>
        <a:ln w="9525" cmpd="sng">
          <a:noFill/>
        </a:ln>
      </xdr:spPr>
      <xdr:txBody>
        <a:bodyPr vertOverflow="clip" wrap="square"/>
        <a:p>
          <a:pPr algn="l">
            <a:defRPr/>
          </a:pPr>
          <a:fld id="{47c2bf40-040e-4791-b7be-559c7901f6ce}" type="TxLink">
            <a:rPr lang="en-US" cap="none" sz="1000" b="1" i="0" u="none" baseline="0">
              <a:solidFill>
                <a:srgbClr val="0000FF"/>
              </a:solidFill>
            </a:rPr>
            <a:t>7</a:t>
          </a:fld>
        </a:p>
      </xdr:txBody>
    </xdr:sp>
    <xdr:clientData/>
  </xdr:oneCellAnchor>
  <xdr:oneCellAnchor>
    <xdr:from>
      <xdr:col>61</xdr:col>
      <xdr:colOff>0</xdr:colOff>
      <xdr:row>30</xdr:row>
      <xdr:rowOff>0</xdr:rowOff>
    </xdr:from>
    <xdr:ext cx="1066800" cy="200025"/>
    <xdr:sp textlink="'MANNSCHAFTEN+SPIELER'!A108">
      <xdr:nvSpPr>
        <xdr:cNvPr id="10" name="TextBox 80"/>
        <xdr:cNvSpPr txBox="1">
          <a:spLocks noChangeArrowheads="1"/>
        </xdr:cNvSpPr>
      </xdr:nvSpPr>
      <xdr:spPr>
        <a:xfrm>
          <a:off x="4067175" y="2000250"/>
          <a:ext cx="1066800" cy="200025"/>
        </a:xfrm>
        <a:prstGeom prst="rect">
          <a:avLst/>
        </a:prstGeom>
        <a:noFill/>
        <a:ln w="9525" cmpd="sng">
          <a:noFill/>
        </a:ln>
      </xdr:spPr>
      <xdr:txBody>
        <a:bodyPr vertOverflow="clip" wrap="square"/>
        <a:p>
          <a:pPr algn="l">
            <a:defRPr/>
          </a:pPr>
          <a:fld id="{dec68866-6028-4885-ace3-24388d670d1a}" type="TxLink">
            <a:rPr lang="en-US" cap="none" sz="1000" b="1" i="0" u="none" baseline="0">
              <a:solidFill>
                <a:srgbClr val="0000FF"/>
              </a:solidFill>
            </a:rPr>
            <a:t>6</a:t>
          </a:fld>
        </a:p>
      </xdr:txBody>
    </xdr:sp>
    <xdr:clientData/>
  </xdr:oneCellAnchor>
  <xdr:oneCellAnchor>
    <xdr:from>
      <xdr:col>61</xdr:col>
      <xdr:colOff>0</xdr:colOff>
      <xdr:row>26</xdr:row>
      <xdr:rowOff>0</xdr:rowOff>
    </xdr:from>
    <xdr:ext cx="1066800" cy="200025"/>
    <xdr:sp textlink="'MANNSCHAFTEN+SPIELER'!A87">
      <xdr:nvSpPr>
        <xdr:cNvPr id="11" name="TextBox 81"/>
        <xdr:cNvSpPr txBox="1">
          <a:spLocks noChangeArrowheads="1"/>
        </xdr:cNvSpPr>
      </xdr:nvSpPr>
      <xdr:spPr>
        <a:xfrm>
          <a:off x="4067175" y="1733550"/>
          <a:ext cx="1066800" cy="200025"/>
        </a:xfrm>
        <a:prstGeom prst="rect">
          <a:avLst/>
        </a:prstGeom>
        <a:noFill/>
        <a:ln w="9525" cmpd="sng">
          <a:noFill/>
        </a:ln>
      </xdr:spPr>
      <xdr:txBody>
        <a:bodyPr vertOverflow="clip" wrap="square"/>
        <a:p>
          <a:pPr algn="l">
            <a:defRPr/>
          </a:pPr>
          <a:fld id="{26e73ff6-9e23-40bc-9c60-6df10db43b4b}" type="TxLink">
            <a:rPr lang="en-US" cap="none" sz="1000" b="1" i="0" u="none" baseline="0">
              <a:solidFill>
                <a:srgbClr val="0000FF"/>
              </a:solidFill>
            </a:rPr>
            <a:t>Gast 5</a:t>
          </a:fld>
        </a:p>
      </xdr:txBody>
    </xdr:sp>
    <xdr:clientData/>
  </xdr:oneCellAnchor>
  <xdr:oneCellAnchor>
    <xdr:from>
      <xdr:col>61</xdr:col>
      <xdr:colOff>0</xdr:colOff>
      <xdr:row>22</xdr:row>
      <xdr:rowOff>0</xdr:rowOff>
    </xdr:from>
    <xdr:ext cx="1000125" cy="200025"/>
    <xdr:sp textlink="'MANNSCHAFTEN+SPIELER'!A66">
      <xdr:nvSpPr>
        <xdr:cNvPr id="12" name="TextBox 82"/>
        <xdr:cNvSpPr txBox="1">
          <a:spLocks noChangeArrowheads="1"/>
        </xdr:cNvSpPr>
      </xdr:nvSpPr>
      <xdr:spPr>
        <a:xfrm>
          <a:off x="4067175" y="1466850"/>
          <a:ext cx="1000125" cy="200025"/>
        </a:xfrm>
        <a:prstGeom prst="rect">
          <a:avLst/>
        </a:prstGeom>
        <a:noFill/>
        <a:ln w="9525" cmpd="sng">
          <a:noFill/>
        </a:ln>
      </xdr:spPr>
      <xdr:txBody>
        <a:bodyPr vertOverflow="clip" wrap="square"/>
        <a:p>
          <a:pPr algn="l">
            <a:defRPr/>
          </a:pPr>
          <a:fld id="{9436e528-79f5-4dff-8551-c426e6519284}" type="TxLink">
            <a:rPr lang="en-US" cap="none" sz="1000" b="1" i="0" u="none" baseline="0">
              <a:solidFill>
                <a:srgbClr val="0000FF"/>
              </a:solidFill>
            </a:rPr>
            <a:t>Gast 4</a:t>
          </a:fld>
        </a:p>
      </xdr:txBody>
    </xdr:sp>
    <xdr:clientData/>
  </xdr:oneCellAnchor>
  <xdr:oneCellAnchor>
    <xdr:from>
      <xdr:col>61</xdr:col>
      <xdr:colOff>0</xdr:colOff>
      <xdr:row>18</xdr:row>
      <xdr:rowOff>0</xdr:rowOff>
    </xdr:from>
    <xdr:ext cx="1066800" cy="200025"/>
    <xdr:sp textlink="'MANNSCHAFTEN+SPIELER'!A45">
      <xdr:nvSpPr>
        <xdr:cNvPr id="13" name="TextBox 83"/>
        <xdr:cNvSpPr txBox="1">
          <a:spLocks noChangeArrowheads="1"/>
        </xdr:cNvSpPr>
      </xdr:nvSpPr>
      <xdr:spPr>
        <a:xfrm>
          <a:off x="4067175" y="1200150"/>
          <a:ext cx="1066800" cy="200025"/>
        </a:xfrm>
        <a:prstGeom prst="rect">
          <a:avLst/>
        </a:prstGeom>
        <a:noFill/>
        <a:ln w="9525" cmpd="sng">
          <a:noFill/>
        </a:ln>
      </xdr:spPr>
      <xdr:txBody>
        <a:bodyPr vertOverflow="clip" wrap="square"/>
        <a:p>
          <a:pPr algn="l">
            <a:defRPr/>
          </a:pPr>
          <a:fld id="{c7284dbc-5053-4863-879b-939bb91e6405}" type="TxLink">
            <a:rPr lang="en-US" cap="none" sz="1000" b="1" i="0" u="none" baseline="0">
              <a:solidFill>
                <a:srgbClr val="0000FF"/>
              </a:solidFill>
            </a:rPr>
            <a:t>Gast 3</a:t>
          </a:fld>
        </a:p>
      </xdr:txBody>
    </xdr:sp>
    <xdr:clientData/>
  </xdr:oneCellAnchor>
  <xdr:oneCellAnchor>
    <xdr:from>
      <xdr:col>61</xdr:col>
      <xdr:colOff>0</xdr:colOff>
      <xdr:row>14</xdr:row>
      <xdr:rowOff>0</xdr:rowOff>
    </xdr:from>
    <xdr:ext cx="1066800" cy="200025"/>
    <xdr:sp textlink="'MANNSCHAFTEN+SPIELER'!A24">
      <xdr:nvSpPr>
        <xdr:cNvPr id="14" name="TextBox 84"/>
        <xdr:cNvSpPr txBox="1">
          <a:spLocks noChangeArrowheads="1"/>
        </xdr:cNvSpPr>
      </xdr:nvSpPr>
      <xdr:spPr>
        <a:xfrm>
          <a:off x="4067175" y="933450"/>
          <a:ext cx="1066800" cy="200025"/>
        </a:xfrm>
        <a:prstGeom prst="rect">
          <a:avLst/>
        </a:prstGeom>
        <a:noFill/>
        <a:ln w="9525" cmpd="sng">
          <a:noFill/>
        </a:ln>
      </xdr:spPr>
      <xdr:txBody>
        <a:bodyPr vertOverflow="clip" wrap="square"/>
        <a:p>
          <a:pPr algn="l">
            <a:defRPr/>
          </a:pPr>
          <a:fld id="{99a78044-a97e-445f-914b-bff2474a1344}" type="TxLink">
            <a:rPr lang="en-US" cap="none" sz="1000" b="1" i="0" u="none" baseline="0">
              <a:solidFill>
                <a:srgbClr val="0000FF"/>
              </a:solidFill>
            </a:rPr>
            <a:t>1.SV Pößneck-KSV Langenorla</a:t>
          </a:fld>
        </a:p>
      </xdr:txBody>
    </xdr:sp>
    <xdr:clientData/>
  </xdr:oneCellAnchor>
  <xdr:oneCellAnchor>
    <xdr:from>
      <xdr:col>61</xdr:col>
      <xdr:colOff>0</xdr:colOff>
      <xdr:row>54</xdr:row>
      <xdr:rowOff>0</xdr:rowOff>
    </xdr:from>
    <xdr:ext cx="1000125" cy="200025"/>
    <xdr:sp textlink="'MANNSCHAFTEN+SPIELER'!O3">
      <xdr:nvSpPr>
        <xdr:cNvPr id="15" name="TextBox 85"/>
        <xdr:cNvSpPr txBox="1">
          <a:spLocks noChangeArrowheads="1"/>
        </xdr:cNvSpPr>
      </xdr:nvSpPr>
      <xdr:spPr>
        <a:xfrm>
          <a:off x="4067175" y="3600450"/>
          <a:ext cx="1000125" cy="200025"/>
        </a:xfrm>
        <a:prstGeom prst="rect">
          <a:avLst/>
        </a:prstGeom>
        <a:noFill/>
        <a:ln w="9525" cmpd="sng">
          <a:noFill/>
        </a:ln>
      </xdr:spPr>
      <xdr:txBody>
        <a:bodyPr vertOverflow="clip" wrap="square"/>
        <a:p>
          <a:pPr algn="l">
            <a:defRPr/>
          </a:pPr>
          <a:fld id="{8522e9fc-84ea-44bd-98c7-20790e40ea35}" type="TxLink">
            <a:rPr lang="en-US" cap="none" sz="1000" b="1" i="0" u="none" baseline="0">
              <a:solidFill>
                <a:srgbClr val="FF00FF"/>
              </a:solidFill>
            </a:rPr>
            <a:t>1.SV Pößneck-KSV Langenorla</a:t>
          </a:fld>
        </a:p>
      </xdr:txBody>
    </xdr:sp>
    <xdr:clientData/>
  </xdr:oneCellAnchor>
  <xdr:oneCellAnchor>
    <xdr:from>
      <xdr:col>61</xdr:col>
      <xdr:colOff>0</xdr:colOff>
      <xdr:row>50</xdr:row>
      <xdr:rowOff>0</xdr:rowOff>
    </xdr:from>
    <xdr:ext cx="1066800" cy="200025"/>
    <xdr:sp textlink="'MANNSCHAFTEN+SPIELER'!A213">
      <xdr:nvSpPr>
        <xdr:cNvPr id="16" name="TextBox 86"/>
        <xdr:cNvSpPr txBox="1">
          <a:spLocks noChangeArrowheads="1"/>
        </xdr:cNvSpPr>
      </xdr:nvSpPr>
      <xdr:spPr>
        <a:xfrm>
          <a:off x="4067175" y="3333750"/>
          <a:ext cx="1066800" cy="200025"/>
        </a:xfrm>
        <a:prstGeom prst="rect">
          <a:avLst/>
        </a:prstGeom>
        <a:noFill/>
        <a:ln w="9525" cmpd="sng">
          <a:noFill/>
        </a:ln>
      </xdr:spPr>
      <xdr:txBody>
        <a:bodyPr vertOverflow="clip" wrap="square"/>
        <a:p>
          <a:pPr algn="l">
            <a:defRPr/>
          </a:pPr>
          <a:fld id="{b13bc5b2-b346-46ee-a6fc-ea3d5d00ee61}" type="TxLink">
            <a:rPr lang="en-US" cap="none" sz="1000" b="1" i="0" u="none" baseline="0">
              <a:solidFill>
                <a:srgbClr val="0000FF"/>
              </a:solidFill>
            </a:rPr>
            <a:t>11</a:t>
          </a:fld>
        </a:p>
      </xdr:txBody>
    </xdr:sp>
    <xdr:clientData/>
  </xdr:oneCellAnchor>
  <xdr:oneCellAnchor>
    <xdr:from>
      <xdr:col>22</xdr:col>
      <xdr:colOff>0</xdr:colOff>
      <xdr:row>58</xdr:row>
      <xdr:rowOff>0</xdr:rowOff>
    </xdr:from>
    <xdr:ext cx="666750" cy="200025"/>
    <xdr:sp>
      <xdr:nvSpPr>
        <xdr:cNvPr id="17" name="TextBox 91"/>
        <xdr:cNvSpPr txBox="1">
          <a:spLocks noChangeArrowheads="1"/>
        </xdr:cNvSpPr>
      </xdr:nvSpPr>
      <xdr:spPr>
        <a:xfrm>
          <a:off x="1466850" y="386715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6</a:t>
          </a:r>
        </a:p>
      </xdr:txBody>
    </xdr:sp>
    <xdr:clientData/>
  </xdr:oneCellAnchor>
  <xdr:oneCellAnchor>
    <xdr:from>
      <xdr:col>22</xdr:col>
      <xdr:colOff>0</xdr:colOff>
      <xdr:row>49</xdr:row>
      <xdr:rowOff>0</xdr:rowOff>
    </xdr:from>
    <xdr:ext cx="666750" cy="200025"/>
    <xdr:sp>
      <xdr:nvSpPr>
        <xdr:cNvPr id="18" name="TextBox 92"/>
        <xdr:cNvSpPr txBox="1">
          <a:spLocks noChangeArrowheads="1"/>
        </xdr:cNvSpPr>
      </xdr:nvSpPr>
      <xdr:spPr>
        <a:xfrm>
          <a:off x="1466850" y="326707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5</a:t>
          </a:r>
        </a:p>
      </xdr:txBody>
    </xdr:sp>
    <xdr:clientData/>
  </xdr:oneCellAnchor>
  <xdr:oneCellAnchor>
    <xdr:from>
      <xdr:col>22</xdr:col>
      <xdr:colOff>0</xdr:colOff>
      <xdr:row>40</xdr:row>
      <xdr:rowOff>0</xdr:rowOff>
    </xdr:from>
    <xdr:ext cx="666750" cy="200025"/>
    <xdr:sp>
      <xdr:nvSpPr>
        <xdr:cNvPr id="19" name="TextBox 93"/>
        <xdr:cNvSpPr txBox="1">
          <a:spLocks noChangeArrowheads="1"/>
        </xdr:cNvSpPr>
      </xdr:nvSpPr>
      <xdr:spPr>
        <a:xfrm>
          <a:off x="1466850" y="266700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4</a:t>
          </a:r>
        </a:p>
      </xdr:txBody>
    </xdr:sp>
    <xdr:clientData/>
  </xdr:oneCellAnchor>
  <xdr:oneCellAnchor>
    <xdr:from>
      <xdr:col>22</xdr:col>
      <xdr:colOff>0</xdr:colOff>
      <xdr:row>30</xdr:row>
      <xdr:rowOff>0</xdr:rowOff>
    </xdr:from>
    <xdr:ext cx="666750" cy="200025"/>
    <xdr:sp>
      <xdr:nvSpPr>
        <xdr:cNvPr id="20" name="TextBox 94"/>
        <xdr:cNvSpPr txBox="1">
          <a:spLocks noChangeArrowheads="1"/>
        </xdr:cNvSpPr>
      </xdr:nvSpPr>
      <xdr:spPr>
        <a:xfrm>
          <a:off x="1466850" y="200025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3</a:t>
          </a:r>
        </a:p>
      </xdr:txBody>
    </xdr:sp>
    <xdr:clientData/>
  </xdr:oneCellAnchor>
  <xdr:oneCellAnchor>
    <xdr:from>
      <xdr:col>22</xdr:col>
      <xdr:colOff>0</xdr:colOff>
      <xdr:row>21</xdr:row>
      <xdr:rowOff>0</xdr:rowOff>
    </xdr:from>
    <xdr:ext cx="666750" cy="200025"/>
    <xdr:sp>
      <xdr:nvSpPr>
        <xdr:cNvPr id="21" name="TextBox 95"/>
        <xdr:cNvSpPr txBox="1">
          <a:spLocks noChangeArrowheads="1"/>
        </xdr:cNvSpPr>
      </xdr:nvSpPr>
      <xdr:spPr>
        <a:xfrm>
          <a:off x="1466850" y="140017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2</a:t>
          </a:r>
        </a:p>
      </xdr:txBody>
    </xdr:sp>
    <xdr:clientData/>
  </xdr:oneCellAnchor>
  <xdr:oneCellAnchor>
    <xdr:from>
      <xdr:col>22</xdr:col>
      <xdr:colOff>0</xdr:colOff>
      <xdr:row>15</xdr:row>
      <xdr:rowOff>0</xdr:rowOff>
    </xdr:from>
    <xdr:ext cx="933450" cy="200025"/>
    <xdr:sp>
      <xdr:nvSpPr>
        <xdr:cNvPr id="22" name="TextBox 106"/>
        <xdr:cNvSpPr txBox="1">
          <a:spLocks noChangeArrowheads="1"/>
        </xdr:cNvSpPr>
      </xdr:nvSpPr>
      <xdr:spPr>
        <a:xfrm>
          <a:off x="1466850" y="100012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24</xdr:row>
      <xdr:rowOff>0</xdr:rowOff>
    </xdr:from>
    <xdr:ext cx="933450" cy="200025"/>
    <xdr:sp>
      <xdr:nvSpPr>
        <xdr:cNvPr id="23" name="TextBox 108"/>
        <xdr:cNvSpPr txBox="1">
          <a:spLocks noChangeArrowheads="1"/>
        </xdr:cNvSpPr>
      </xdr:nvSpPr>
      <xdr:spPr>
        <a:xfrm>
          <a:off x="1466850" y="1600200"/>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33</xdr:row>
      <xdr:rowOff>0</xdr:rowOff>
    </xdr:from>
    <xdr:ext cx="933450" cy="200025"/>
    <xdr:sp>
      <xdr:nvSpPr>
        <xdr:cNvPr id="24" name="TextBox 109"/>
        <xdr:cNvSpPr txBox="1">
          <a:spLocks noChangeArrowheads="1"/>
        </xdr:cNvSpPr>
      </xdr:nvSpPr>
      <xdr:spPr>
        <a:xfrm>
          <a:off x="1466850" y="220027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43</xdr:row>
      <xdr:rowOff>0</xdr:rowOff>
    </xdr:from>
    <xdr:ext cx="933450" cy="200025"/>
    <xdr:sp>
      <xdr:nvSpPr>
        <xdr:cNvPr id="25" name="TextBox 110"/>
        <xdr:cNvSpPr txBox="1">
          <a:spLocks noChangeArrowheads="1"/>
        </xdr:cNvSpPr>
      </xdr:nvSpPr>
      <xdr:spPr>
        <a:xfrm>
          <a:off x="1466850" y="286702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52</xdr:row>
      <xdr:rowOff>0</xdr:rowOff>
    </xdr:from>
    <xdr:ext cx="933450" cy="200025"/>
    <xdr:sp>
      <xdr:nvSpPr>
        <xdr:cNvPr id="26" name="TextBox 111"/>
        <xdr:cNvSpPr txBox="1">
          <a:spLocks noChangeArrowheads="1"/>
        </xdr:cNvSpPr>
      </xdr:nvSpPr>
      <xdr:spPr>
        <a:xfrm>
          <a:off x="1466850" y="3467100"/>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61</xdr:row>
      <xdr:rowOff>0</xdr:rowOff>
    </xdr:from>
    <xdr:ext cx="933450" cy="200025"/>
    <xdr:sp>
      <xdr:nvSpPr>
        <xdr:cNvPr id="27" name="TextBox 112"/>
        <xdr:cNvSpPr txBox="1">
          <a:spLocks noChangeArrowheads="1"/>
        </xdr:cNvSpPr>
      </xdr:nvSpPr>
      <xdr:spPr>
        <a:xfrm>
          <a:off x="1466850" y="406717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0</xdr:colOff>
      <xdr:row>7</xdr:row>
      <xdr:rowOff>0</xdr:rowOff>
    </xdr:from>
    <xdr:ext cx="733425" cy="200025"/>
    <xdr:sp>
      <xdr:nvSpPr>
        <xdr:cNvPr id="1" name="TextBox 73"/>
        <xdr:cNvSpPr txBox="1">
          <a:spLocks noChangeArrowheads="1"/>
        </xdr:cNvSpPr>
      </xdr:nvSpPr>
      <xdr:spPr>
        <a:xfrm>
          <a:off x="3067050" y="466725"/>
          <a:ext cx="733425"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1</a:t>
          </a:r>
        </a:p>
      </xdr:txBody>
    </xdr:sp>
    <xdr:clientData/>
  </xdr:oneCellAnchor>
  <xdr:oneCellAnchor>
    <xdr:from>
      <xdr:col>46</xdr:col>
      <xdr:colOff>0</xdr:colOff>
      <xdr:row>47</xdr:row>
      <xdr:rowOff>0</xdr:rowOff>
    </xdr:from>
    <xdr:ext cx="666750" cy="200025"/>
    <xdr:sp>
      <xdr:nvSpPr>
        <xdr:cNvPr id="2" name="TextBox 78"/>
        <xdr:cNvSpPr txBox="1">
          <a:spLocks noChangeArrowheads="1"/>
        </xdr:cNvSpPr>
      </xdr:nvSpPr>
      <xdr:spPr>
        <a:xfrm>
          <a:off x="3067050" y="31337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6</a:t>
          </a:r>
        </a:p>
      </xdr:txBody>
    </xdr:sp>
    <xdr:clientData/>
  </xdr:oneCellAnchor>
  <xdr:oneCellAnchor>
    <xdr:from>
      <xdr:col>46</xdr:col>
      <xdr:colOff>0</xdr:colOff>
      <xdr:row>39</xdr:row>
      <xdr:rowOff>0</xdr:rowOff>
    </xdr:from>
    <xdr:ext cx="666750" cy="200025"/>
    <xdr:sp>
      <xdr:nvSpPr>
        <xdr:cNvPr id="3" name="TextBox 79"/>
        <xdr:cNvSpPr txBox="1">
          <a:spLocks noChangeArrowheads="1"/>
        </xdr:cNvSpPr>
      </xdr:nvSpPr>
      <xdr:spPr>
        <a:xfrm>
          <a:off x="3067050" y="26003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5</a:t>
          </a:r>
        </a:p>
      </xdr:txBody>
    </xdr:sp>
    <xdr:clientData/>
  </xdr:oneCellAnchor>
  <xdr:oneCellAnchor>
    <xdr:from>
      <xdr:col>46</xdr:col>
      <xdr:colOff>0</xdr:colOff>
      <xdr:row>31</xdr:row>
      <xdr:rowOff>0</xdr:rowOff>
    </xdr:from>
    <xdr:ext cx="666750" cy="200025"/>
    <xdr:sp>
      <xdr:nvSpPr>
        <xdr:cNvPr id="4" name="TextBox 80"/>
        <xdr:cNvSpPr txBox="1">
          <a:spLocks noChangeArrowheads="1"/>
        </xdr:cNvSpPr>
      </xdr:nvSpPr>
      <xdr:spPr>
        <a:xfrm>
          <a:off x="3067050" y="20669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4</a:t>
          </a:r>
        </a:p>
      </xdr:txBody>
    </xdr:sp>
    <xdr:clientData/>
  </xdr:oneCellAnchor>
  <xdr:oneCellAnchor>
    <xdr:from>
      <xdr:col>46</xdr:col>
      <xdr:colOff>0</xdr:colOff>
      <xdr:row>23</xdr:row>
      <xdr:rowOff>0</xdr:rowOff>
    </xdr:from>
    <xdr:ext cx="666750" cy="200025"/>
    <xdr:sp>
      <xdr:nvSpPr>
        <xdr:cNvPr id="5" name="TextBox 81"/>
        <xdr:cNvSpPr txBox="1">
          <a:spLocks noChangeArrowheads="1"/>
        </xdr:cNvSpPr>
      </xdr:nvSpPr>
      <xdr:spPr>
        <a:xfrm>
          <a:off x="3067050" y="15335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3</a:t>
          </a:r>
        </a:p>
      </xdr:txBody>
    </xdr:sp>
    <xdr:clientData/>
  </xdr:oneCellAnchor>
  <xdr:oneCellAnchor>
    <xdr:from>
      <xdr:col>46</xdr:col>
      <xdr:colOff>0</xdr:colOff>
      <xdr:row>15</xdr:row>
      <xdr:rowOff>0</xdr:rowOff>
    </xdr:from>
    <xdr:ext cx="666750" cy="200025"/>
    <xdr:sp>
      <xdr:nvSpPr>
        <xdr:cNvPr id="6" name="TextBox 82"/>
        <xdr:cNvSpPr txBox="1">
          <a:spLocks noChangeArrowheads="1"/>
        </xdr:cNvSpPr>
      </xdr:nvSpPr>
      <xdr:spPr>
        <a:xfrm>
          <a:off x="3067050" y="10001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2</a:t>
          </a:r>
        </a:p>
      </xdr:txBody>
    </xdr:sp>
    <xdr:clientData/>
  </xdr:oneCellAnchor>
  <xdr:oneCellAnchor>
    <xdr:from>
      <xdr:col>36</xdr:col>
      <xdr:colOff>0</xdr:colOff>
      <xdr:row>2</xdr:row>
      <xdr:rowOff>0</xdr:rowOff>
    </xdr:from>
    <xdr:ext cx="3533775" cy="333375"/>
    <xdr:sp textlink="'MANNSCHAFTEN+SPIELER'!O3">
      <xdr:nvSpPr>
        <xdr:cNvPr id="7" name="TextBox 89"/>
        <xdr:cNvSpPr txBox="1">
          <a:spLocks noChangeArrowheads="1"/>
        </xdr:cNvSpPr>
      </xdr:nvSpPr>
      <xdr:spPr>
        <a:xfrm>
          <a:off x="2400300" y="133350"/>
          <a:ext cx="3533775" cy="333375"/>
        </a:xfrm>
        <a:prstGeom prst="rect">
          <a:avLst/>
        </a:prstGeom>
        <a:noFill/>
        <a:ln w="9525" cmpd="sng">
          <a:noFill/>
        </a:ln>
      </xdr:spPr>
      <xdr:txBody>
        <a:bodyPr vertOverflow="clip" wrap="square"/>
        <a:p>
          <a:pPr algn="ctr">
            <a:defRPr/>
          </a:pPr>
          <a:fld id="{50abcac0-74b9-4a54-9a69-0f3d5dc1e521}" type="TxLink">
            <a:rPr lang="en-US" cap="none" sz="1800" b="1" i="0" u="none" baseline="0">
              <a:solidFill>
                <a:srgbClr val="0000FF"/>
              </a:solidFill>
            </a:rPr>
            <a:t>1.SV Pößneck-KSV Langenorla</a:t>
          </a:fld>
        </a:p>
      </xdr:txBody>
    </xdr:sp>
    <xdr:clientData/>
  </xdr:oneCellAnchor>
  <xdr:oneCellAnchor>
    <xdr:from>
      <xdr:col>62</xdr:col>
      <xdr:colOff>0</xdr:colOff>
      <xdr:row>7</xdr:row>
      <xdr:rowOff>0</xdr:rowOff>
    </xdr:from>
    <xdr:ext cx="1066800" cy="200025"/>
    <xdr:sp>
      <xdr:nvSpPr>
        <xdr:cNvPr id="8" name="TextBox 120"/>
        <xdr:cNvSpPr txBox="1">
          <a:spLocks noChangeArrowheads="1"/>
        </xdr:cNvSpPr>
      </xdr:nvSpPr>
      <xdr:spPr>
        <a:xfrm>
          <a:off x="4133850" y="466725"/>
          <a:ext cx="1066800"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62</xdr:col>
      <xdr:colOff>0</xdr:colOff>
      <xdr:row>15</xdr:row>
      <xdr:rowOff>0</xdr:rowOff>
    </xdr:from>
    <xdr:ext cx="1000125" cy="200025"/>
    <xdr:sp>
      <xdr:nvSpPr>
        <xdr:cNvPr id="9" name="TextBox 121"/>
        <xdr:cNvSpPr txBox="1">
          <a:spLocks noChangeArrowheads="1"/>
        </xdr:cNvSpPr>
      </xdr:nvSpPr>
      <xdr:spPr>
        <a:xfrm>
          <a:off x="4133850" y="1000125"/>
          <a:ext cx="1000125"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62</xdr:col>
      <xdr:colOff>0</xdr:colOff>
      <xdr:row>23</xdr:row>
      <xdr:rowOff>0</xdr:rowOff>
    </xdr:from>
    <xdr:ext cx="1133475" cy="200025"/>
    <xdr:sp>
      <xdr:nvSpPr>
        <xdr:cNvPr id="10" name="TextBox 122"/>
        <xdr:cNvSpPr txBox="1">
          <a:spLocks noChangeArrowheads="1"/>
        </xdr:cNvSpPr>
      </xdr:nvSpPr>
      <xdr:spPr>
        <a:xfrm>
          <a:off x="4133850" y="1533525"/>
          <a:ext cx="1133475"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63</xdr:col>
      <xdr:colOff>0</xdr:colOff>
      <xdr:row>31</xdr:row>
      <xdr:rowOff>0</xdr:rowOff>
    </xdr:from>
    <xdr:ext cx="1133475" cy="200025"/>
    <xdr:sp>
      <xdr:nvSpPr>
        <xdr:cNvPr id="11" name="TextBox 125"/>
        <xdr:cNvSpPr txBox="1">
          <a:spLocks noChangeArrowheads="1"/>
        </xdr:cNvSpPr>
      </xdr:nvSpPr>
      <xdr:spPr>
        <a:xfrm>
          <a:off x="4200525" y="2066925"/>
          <a:ext cx="1133475"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63</xdr:col>
      <xdr:colOff>0</xdr:colOff>
      <xdr:row>39</xdr:row>
      <xdr:rowOff>0</xdr:rowOff>
    </xdr:from>
    <xdr:ext cx="1133475" cy="200025"/>
    <xdr:sp>
      <xdr:nvSpPr>
        <xdr:cNvPr id="12" name="TextBox 126"/>
        <xdr:cNvSpPr txBox="1">
          <a:spLocks noChangeArrowheads="1"/>
        </xdr:cNvSpPr>
      </xdr:nvSpPr>
      <xdr:spPr>
        <a:xfrm>
          <a:off x="4200525" y="2600325"/>
          <a:ext cx="1133475"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63</xdr:col>
      <xdr:colOff>0</xdr:colOff>
      <xdr:row>47</xdr:row>
      <xdr:rowOff>0</xdr:rowOff>
    </xdr:from>
    <xdr:ext cx="1133475" cy="200025"/>
    <xdr:sp>
      <xdr:nvSpPr>
        <xdr:cNvPr id="13" name="TextBox 129"/>
        <xdr:cNvSpPr txBox="1">
          <a:spLocks noChangeArrowheads="1"/>
        </xdr:cNvSpPr>
      </xdr:nvSpPr>
      <xdr:spPr>
        <a:xfrm>
          <a:off x="4200525" y="3133725"/>
          <a:ext cx="1133475"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6</xdr:row>
      <xdr:rowOff>0</xdr:rowOff>
    </xdr:from>
    <xdr:to>
      <xdr:col>52</xdr:col>
      <xdr:colOff>0</xdr:colOff>
      <xdr:row>49</xdr:row>
      <xdr:rowOff>0</xdr:rowOff>
    </xdr:to>
    <xdr:sp>
      <xdr:nvSpPr>
        <xdr:cNvPr id="1" name="Line 22"/>
        <xdr:cNvSpPr>
          <a:spLocks/>
        </xdr:cNvSpPr>
      </xdr:nvSpPr>
      <xdr:spPr>
        <a:xfrm flipV="1">
          <a:off x="3467100" y="400050"/>
          <a:ext cx="0" cy="28670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0</xdr:rowOff>
    </xdr:from>
    <xdr:to>
      <xdr:col>52</xdr:col>
      <xdr:colOff>0</xdr:colOff>
      <xdr:row>23</xdr:row>
      <xdr:rowOff>0</xdr:rowOff>
    </xdr:to>
    <xdr:sp>
      <xdr:nvSpPr>
        <xdr:cNvPr id="2" name="Line 39"/>
        <xdr:cNvSpPr>
          <a:spLocks/>
        </xdr:cNvSpPr>
      </xdr:nvSpPr>
      <xdr:spPr>
        <a:xfrm>
          <a:off x="1466850" y="1533525"/>
          <a:ext cx="200025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40</xdr:col>
      <xdr:colOff>0</xdr:colOff>
      <xdr:row>0</xdr:row>
      <xdr:rowOff>0</xdr:rowOff>
    </xdr:to>
    <xdr:sp>
      <xdr:nvSpPr>
        <xdr:cNvPr id="3" name="Line 50"/>
        <xdr:cNvSpPr>
          <a:spLocks/>
        </xdr:cNvSpPr>
      </xdr:nvSpPr>
      <xdr:spPr>
        <a:xfrm>
          <a:off x="0" y="0"/>
          <a:ext cx="26670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23</xdr:col>
      <xdr:colOff>0</xdr:colOff>
      <xdr:row>24</xdr:row>
      <xdr:rowOff>0</xdr:rowOff>
    </xdr:from>
    <xdr:ext cx="1866900" cy="200025"/>
    <xdr:sp>
      <xdr:nvSpPr>
        <xdr:cNvPr id="4" name="TextBox 57"/>
        <xdr:cNvSpPr txBox="1">
          <a:spLocks noChangeArrowheads="1"/>
        </xdr:cNvSpPr>
      </xdr:nvSpPr>
      <xdr:spPr>
        <a:xfrm>
          <a:off x="1533525" y="1600200"/>
          <a:ext cx="1866900" cy="200025"/>
        </a:xfrm>
        <a:prstGeom prst="rect">
          <a:avLst/>
        </a:prstGeom>
        <a:noFill/>
        <a:ln w="9525" cmpd="sng">
          <a:noFill/>
        </a:ln>
      </xdr:spPr>
      <xdr:txBody>
        <a:bodyPr vertOverflow="clip" wrap="square"/>
        <a:p>
          <a:pPr algn="ctr">
            <a:defRPr/>
          </a:pPr>
          <a:r>
            <a:rPr lang="en-US" cap="none" sz="1000" b="1" i="1" u="sng" baseline="0">
              <a:solidFill>
                <a:srgbClr val="FF0000"/>
              </a:solidFill>
              <a:latin typeface="Arial"/>
              <a:ea typeface="Arial"/>
              <a:cs typeface="Arial"/>
            </a:rPr>
            <a:t>Schiedsrichterleistung O.K.</a:t>
          </a:r>
        </a:p>
      </xdr:txBody>
    </xdr:sp>
    <xdr:clientData/>
  </xdr:oneCellAnchor>
  <xdr:oneCellAnchor>
    <xdr:from>
      <xdr:col>24</xdr:col>
      <xdr:colOff>0</xdr:colOff>
      <xdr:row>42</xdr:row>
      <xdr:rowOff>0</xdr:rowOff>
    </xdr:from>
    <xdr:ext cx="1066800" cy="266700"/>
    <xdr:sp>
      <xdr:nvSpPr>
        <xdr:cNvPr id="5" name="TextBox 61"/>
        <xdr:cNvSpPr txBox="1">
          <a:spLocks noChangeArrowheads="1"/>
        </xdr:cNvSpPr>
      </xdr:nvSpPr>
      <xdr:spPr>
        <a:xfrm>
          <a:off x="1600200" y="2800350"/>
          <a:ext cx="1066800" cy="266700"/>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Gastmannschaft</a:t>
          </a:r>
        </a:p>
      </xdr:txBody>
    </xdr:sp>
    <xdr:clientData/>
  </xdr:oneCellAnchor>
  <xdr:oneCellAnchor>
    <xdr:from>
      <xdr:col>23</xdr:col>
      <xdr:colOff>0</xdr:colOff>
      <xdr:row>34</xdr:row>
      <xdr:rowOff>0</xdr:rowOff>
    </xdr:from>
    <xdr:ext cx="1133475" cy="200025"/>
    <xdr:sp>
      <xdr:nvSpPr>
        <xdr:cNvPr id="6" name="TextBox 62"/>
        <xdr:cNvSpPr txBox="1">
          <a:spLocks noChangeArrowheads="1"/>
        </xdr:cNvSpPr>
      </xdr:nvSpPr>
      <xdr:spPr>
        <a:xfrm>
          <a:off x="1533525" y="2266950"/>
          <a:ext cx="1133475" cy="200025"/>
        </a:xfrm>
        <a:prstGeom prst="rect">
          <a:avLst/>
        </a:prstGeom>
        <a:noFill/>
        <a:ln w="9525" cmpd="sng">
          <a:noFill/>
        </a:ln>
      </xdr:spPr>
      <xdr:txBody>
        <a:bodyPr vertOverflow="clip" wrap="square"/>
        <a:p>
          <a:pPr algn="ctr">
            <a:defRPr/>
          </a:pPr>
          <a:r>
            <a:rPr lang="en-US" cap="none" sz="900" b="1" i="0" u="none" baseline="0">
              <a:solidFill>
                <a:srgbClr val="0000FF"/>
              </a:solidFill>
              <a:latin typeface="Arial"/>
              <a:ea typeface="Arial"/>
              <a:cs typeface="Arial"/>
            </a:rPr>
            <a:t>Heimmannschaft</a:t>
          </a:r>
        </a:p>
      </xdr:txBody>
    </xdr:sp>
    <xdr:clientData/>
  </xdr:oneCellAnchor>
  <xdr:oneCellAnchor>
    <xdr:from>
      <xdr:col>69</xdr:col>
      <xdr:colOff>0</xdr:colOff>
      <xdr:row>39</xdr:row>
      <xdr:rowOff>0</xdr:rowOff>
    </xdr:from>
    <xdr:ext cx="600075" cy="200025"/>
    <xdr:sp>
      <xdr:nvSpPr>
        <xdr:cNvPr id="7" name="TextBox 64"/>
        <xdr:cNvSpPr txBox="1">
          <a:spLocks noChangeArrowheads="1"/>
        </xdr:cNvSpPr>
      </xdr:nvSpPr>
      <xdr:spPr>
        <a:xfrm>
          <a:off x="4600575" y="2600325"/>
          <a:ext cx="600075" cy="200025"/>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Spieltag</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ipprodt\AppData\Local\Temp\Tienfen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KB"/>
      <sheetName val="Einzelergebnisse"/>
      <sheetName val="Grundeingaben"/>
      <sheetName val="Bildschirm"/>
      <sheetName val="MANNSCHAFTEN+SPIELER"/>
      <sheetName val="Gebrauchsanweisung"/>
      <sheetName val="Abrechnungsblatt"/>
      <sheetName val="Dialog"/>
      <sheetName val="Dialog2"/>
      <sheetName val="Dialog3"/>
      <sheetName val="übertrag"/>
      <sheetName val="VBA-Modul"/>
    </sheetNames>
    <sheetDataSet>
      <sheetData sheetId="4">
        <row r="3">
          <cell r="B3">
            <v>1</v>
          </cell>
          <cell r="D3">
            <v>1</v>
          </cell>
          <cell r="F3">
            <v>1</v>
          </cell>
          <cell r="P3">
            <v>1</v>
          </cell>
          <cell r="R3">
            <v>1</v>
          </cell>
          <cell r="T3">
            <v>1</v>
          </cell>
        </row>
        <row r="4">
          <cell r="B4">
            <v>2</v>
          </cell>
          <cell r="C4">
            <v>29707</v>
          </cell>
          <cell r="D4">
            <v>2</v>
          </cell>
          <cell r="E4">
            <v>4319</v>
          </cell>
          <cell r="F4">
            <v>2</v>
          </cell>
          <cell r="G4" t="str">
            <v>Andreas Thieme</v>
          </cell>
          <cell r="P4">
            <v>2</v>
          </cell>
          <cell r="Q4">
            <v>24442</v>
          </cell>
          <cell r="R4">
            <v>2</v>
          </cell>
          <cell r="S4" t="str">
            <v>D078075</v>
          </cell>
          <cell r="T4">
            <v>2</v>
          </cell>
          <cell r="U4" t="str">
            <v>Kihl, Susanne</v>
          </cell>
        </row>
        <row r="5">
          <cell r="B5">
            <v>3</v>
          </cell>
          <cell r="C5">
            <v>24685</v>
          </cell>
          <cell r="D5">
            <v>3</v>
          </cell>
          <cell r="E5">
            <v>4073</v>
          </cell>
          <cell r="F5">
            <v>3</v>
          </cell>
          <cell r="G5" t="str">
            <v>Ronny Gentzsch</v>
          </cell>
          <cell r="P5">
            <v>3</v>
          </cell>
          <cell r="Q5">
            <v>24320</v>
          </cell>
          <cell r="R5">
            <v>3</v>
          </cell>
          <cell r="S5" t="str">
            <v>D078090</v>
          </cell>
          <cell r="T5">
            <v>3</v>
          </cell>
          <cell r="U5" t="str">
            <v>Peulecke, Andrea</v>
          </cell>
        </row>
        <row r="6">
          <cell r="B6">
            <v>4</v>
          </cell>
          <cell r="C6">
            <v>22890</v>
          </cell>
          <cell r="D6">
            <v>4</v>
          </cell>
          <cell r="E6">
            <v>4288</v>
          </cell>
          <cell r="F6">
            <v>4</v>
          </cell>
          <cell r="G6" t="str">
            <v>Wilfried Dietzhold</v>
          </cell>
          <cell r="P6">
            <v>4</v>
          </cell>
          <cell r="Q6">
            <v>33055</v>
          </cell>
          <cell r="R6">
            <v>4</v>
          </cell>
          <cell r="S6" t="str">
            <v>ED078070</v>
          </cell>
          <cell r="T6">
            <v>4</v>
          </cell>
          <cell r="U6" t="str">
            <v>Berger, Antonia</v>
          </cell>
        </row>
        <row r="7">
          <cell r="B7">
            <v>5</v>
          </cell>
          <cell r="C7">
            <v>21398</v>
          </cell>
          <cell r="D7">
            <v>5</v>
          </cell>
          <cell r="E7">
            <v>4253</v>
          </cell>
          <cell r="F7">
            <v>5</v>
          </cell>
          <cell r="G7" t="str">
            <v>Manfred Klinkenberg</v>
          </cell>
          <cell r="P7">
            <v>5</v>
          </cell>
          <cell r="Q7">
            <v>24563</v>
          </cell>
          <cell r="R7">
            <v>5</v>
          </cell>
          <cell r="T7">
            <v>5</v>
          </cell>
          <cell r="U7" t="str">
            <v>Silke Scharmann</v>
          </cell>
        </row>
        <row r="8">
          <cell r="B8">
            <v>6</v>
          </cell>
          <cell r="C8">
            <v>32843</v>
          </cell>
          <cell r="D8">
            <v>6</v>
          </cell>
          <cell r="E8">
            <v>4305</v>
          </cell>
          <cell r="F8">
            <v>6</v>
          </cell>
          <cell r="G8" t="str">
            <v>Jochen Wenzel</v>
          </cell>
          <cell r="P8">
            <v>6</v>
          </cell>
          <cell r="Q8">
            <v>24869</v>
          </cell>
          <cell r="R8">
            <v>6</v>
          </cell>
          <cell r="S8" t="str">
            <v>D078086</v>
          </cell>
          <cell r="T8">
            <v>6</v>
          </cell>
          <cell r="U8" t="str">
            <v>Lewinski, Claudia</v>
          </cell>
        </row>
        <row r="9">
          <cell r="B9">
            <v>7</v>
          </cell>
          <cell r="C9">
            <v>25993</v>
          </cell>
          <cell r="D9">
            <v>7</v>
          </cell>
          <cell r="E9">
            <v>4287</v>
          </cell>
          <cell r="F9">
            <v>7</v>
          </cell>
          <cell r="G9" t="str">
            <v>Sven Kröber</v>
          </cell>
          <cell r="P9">
            <v>7</v>
          </cell>
          <cell r="Q9">
            <v>23924</v>
          </cell>
          <cell r="R9">
            <v>7</v>
          </cell>
          <cell r="S9" t="str">
            <v>D078077</v>
          </cell>
          <cell r="T9">
            <v>7</v>
          </cell>
          <cell r="U9" t="str">
            <v>Klose, Martina</v>
          </cell>
        </row>
        <row r="10">
          <cell r="B10">
            <v>8</v>
          </cell>
          <cell r="C10">
            <v>19815</v>
          </cell>
          <cell r="D10">
            <v>8</v>
          </cell>
          <cell r="E10">
            <v>4264</v>
          </cell>
          <cell r="F10">
            <v>8</v>
          </cell>
          <cell r="G10" t="str">
            <v>Jürgen Noth</v>
          </cell>
          <cell r="P10">
            <v>8</v>
          </cell>
          <cell r="Q10">
            <v>23863</v>
          </cell>
          <cell r="R10">
            <v>8</v>
          </cell>
          <cell r="T10">
            <v>8</v>
          </cell>
          <cell r="U10" t="str">
            <v>Marion Degenhardt</v>
          </cell>
        </row>
        <row r="11">
          <cell r="B11">
            <v>9</v>
          </cell>
          <cell r="D11">
            <v>9</v>
          </cell>
          <cell r="F11">
            <v>9</v>
          </cell>
          <cell r="P11">
            <v>9</v>
          </cell>
          <cell r="Q11">
            <v>26665</v>
          </cell>
          <cell r="R11">
            <v>9</v>
          </cell>
          <cell r="S11" t="str">
            <v>D078089</v>
          </cell>
          <cell r="T11">
            <v>9</v>
          </cell>
          <cell r="U11" t="str">
            <v>Pawlowski, Sandra</v>
          </cell>
        </row>
        <row r="12">
          <cell r="B12">
            <v>10</v>
          </cell>
          <cell r="D12">
            <v>10</v>
          </cell>
          <cell r="F12">
            <v>10</v>
          </cell>
          <cell r="P12">
            <v>10</v>
          </cell>
          <cell r="R12">
            <v>10</v>
          </cell>
          <cell r="T12">
            <v>10</v>
          </cell>
        </row>
        <row r="13">
          <cell r="B13">
            <v>11</v>
          </cell>
          <cell r="D13">
            <v>11</v>
          </cell>
          <cell r="F13">
            <v>11</v>
          </cell>
          <cell r="P13">
            <v>11</v>
          </cell>
          <cell r="Q13">
            <v>24108</v>
          </cell>
          <cell r="R13">
            <v>11</v>
          </cell>
          <cell r="S13" t="str">
            <v>D 078052</v>
          </cell>
          <cell r="T13">
            <v>11</v>
          </cell>
          <cell r="U13" t="str">
            <v>Steffen Bertram</v>
          </cell>
        </row>
        <row r="14">
          <cell r="B14">
            <v>12</v>
          </cell>
          <cell r="D14">
            <v>12</v>
          </cell>
          <cell r="F14">
            <v>12</v>
          </cell>
          <cell r="P14">
            <v>12</v>
          </cell>
          <cell r="Q14">
            <v>31533</v>
          </cell>
          <cell r="R14">
            <v>12</v>
          </cell>
          <cell r="S14" t="str">
            <v>D 078087</v>
          </cell>
          <cell r="T14">
            <v>12</v>
          </cell>
          <cell r="U14" t="str">
            <v>Patrick Lewinski</v>
          </cell>
        </row>
        <row r="15">
          <cell r="B15">
            <v>13</v>
          </cell>
          <cell r="D15">
            <v>13</v>
          </cell>
          <cell r="F15">
            <v>13</v>
          </cell>
          <cell r="P15">
            <v>13</v>
          </cell>
          <cell r="Q15">
            <v>32874</v>
          </cell>
          <cell r="R15">
            <v>13</v>
          </cell>
          <cell r="S15" t="str">
            <v>D 078053</v>
          </cell>
          <cell r="T15">
            <v>13</v>
          </cell>
          <cell r="U15" t="str">
            <v>Maximilian Bischoff</v>
          </cell>
        </row>
        <row r="16">
          <cell r="B16">
            <v>14</v>
          </cell>
          <cell r="D16">
            <v>14</v>
          </cell>
          <cell r="F16">
            <v>14</v>
          </cell>
          <cell r="P16">
            <v>14</v>
          </cell>
          <cell r="Q16">
            <v>23986</v>
          </cell>
          <cell r="R16">
            <v>14</v>
          </cell>
          <cell r="S16" t="str">
            <v>D 078084</v>
          </cell>
          <cell r="T16">
            <v>14</v>
          </cell>
          <cell r="U16" t="str">
            <v>Uwe Lewinski</v>
          </cell>
        </row>
        <row r="17">
          <cell r="B17">
            <v>15</v>
          </cell>
          <cell r="D17">
            <v>15</v>
          </cell>
          <cell r="F17">
            <v>15</v>
          </cell>
          <cell r="P17">
            <v>15</v>
          </cell>
          <cell r="Q17">
            <v>23774</v>
          </cell>
          <cell r="R17">
            <v>15</v>
          </cell>
          <cell r="S17" t="str">
            <v>D 078093</v>
          </cell>
          <cell r="T17">
            <v>15</v>
          </cell>
          <cell r="U17" t="str">
            <v>Thomas Sauerbier</v>
          </cell>
        </row>
        <row r="18">
          <cell r="B18">
            <v>16</v>
          </cell>
          <cell r="D18">
            <v>16</v>
          </cell>
          <cell r="F18">
            <v>16</v>
          </cell>
          <cell r="P18">
            <v>16</v>
          </cell>
          <cell r="Q18">
            <v>24990</v>
          </cell>
          <cell r="R18">
            <v>16</v>
          </cell>
          <cell r="S18" t="str">
            <v>D 07 8085</v>
          </cell>
          <cell r="T18">
            <v>16</v>
          </cell>
          <cell r="U18" t="str">
            <v>Ralf Lewinski</v>
          </cell>
        </row>
        <row r="19">
          <cell r="B19">
            <v>17</v>
          </cell>
          <cell r="D19">
            <v>17</v>
          </cell>
          <cell r="F19">
            <v>17</v>
          </cell>
          <cell r="P19">
            <v>17</v>
          </cell>
          <cell r="Q19">
            <v>30256</v>
          </cell>
          <cell r="R19">
            <v>17</v>
          </cell>
          <cell r="S19" t="str">
            <v>D 078065</v>
          </cell>
          <cell r="T19">
            <v>17</v>
          </cell>
          <cell r="U19" t="str">
            <v>Matthias Döring</v>
          </cell>
        </row>
        <row r="20">
          <cell r="B20">
            <v>18</v>
          </cell>
          <cell r="D20">
            <v>18</v>
          </cell>
          <cell r="F20">
            <v>18</v>
          </cell>
          <cell r="P20">
            <v>18</v>
          </cell>
          <cell r="Q20">
            <v>30713</v>
          </cell>
          <cell r="R20">
            <v>18</v>
          </cell>
          <cell r="S20">
            <v>23202</v>
          </cell>
          <cell r="T20">
            <v>18</v>
          </cell>
          <cell r="U20" t="str">
            <v>Marcus Kihl</v>
          </cell>
        </row>
        <row r="21">
          <cell r="B21">
            <v>19</v>
          </cell>
          <cell r="D21">
            <v>19</v>
          </cell>
          <cell r="F21">
            <v>19</v>
          </cell>
          <cell r="P21">
            <v>19</v>
          </cell>
          <cell r="R21">
            <v>19</v>
          </cell>
          <cell r="T21">
            <v>19</v>
          </cell>
        </row>
        <row r="22">
          <cell r="B22">
            <v>20</v>
          </cell>
          <cell r="D22">
            <v>20</v>
          </cell>
          <cell r="F22">
            <v>20</v>
          </cell>
          <cell r="P22">
            <v>20</v>
          </cell>
          <cell r="R22">
            <v>20</v>
          </cell>
          <cell r="T22">
            <v>20</v>
          </cell>
        </row>
        <row r="23">
          <cell r="B23">
            <v>21</v>
          </cell>
          <cell r="D23">
            <v>21</v>
          </cell>
          <cell r="F23">
            <v>21</v>
          </cell>
          <cell r="P23">
            <v>21</v>
          </cell>
          <cell r="R23">
            <v>21</v>
          </cell>
          <cell r="T23">
            <v>21</v>
          </cell>
        </row>
        <row r="24">
          <cell r="B24">
            <v>1</v>
          </cell>
          <cell r="D24">
            <v>1</v>
          </cell>
          <cell r="F24">
            <v>1</v>
          </cell>
          <cell r="P24">
            <v>22</v>
          </cell>
          <cell r="R24">
            <v>22</v>
          </cell>
          <cell r="T24">
            <v>22</v>
          </cell>
        </row>
        <row r="25">
          <cell r="B25">
            <v>2</v>
          </cell>
          <cell r="C25">
            <v>22251</v>
          </cell>
          <cell r="D25">
            <v>2</v>
          </cell>
          <cell r="E25" t="str">
            <v>D077748</v>
          </cell>
          <cell r="F25">
            <v>2</v>
          </cell>
          <cell r="G25" t="str">
            <v>Kirpschus, Dagmar</v>
          </cell>
          <cell r="P25">
            <v>23</v>
          </cell>
          <cell r="R25">
            <v>23</v>
          </cell>
          <cell r="T25">
            <v>23</v>
          </cell>
        </row>
        <row r="26">
          <cell r="B26">
            <v>3</v>
          </cell>
          <cell r="C26">
            <v>28764</v>
          </cell>
          <cell r="D26">
            <v>3</v>
          </cell>
          <cell r="E26" t="str">
            <v>D077734</v>
          </cell>
          <cell r="F26">
            <v>3</v>
          </cell>
          <cell r="G26" t="str">
            <v>Bär, Nicole</v>
          </cell>
          <cell r="P26">
            <v>24</v>
          </cell>
          <cell r="R26">
            <v>24</v>
          </cell>
          <cell r="T26">
            <v>24</v>
          </cell>
        </row>
        <row r="27">
          <cell r="B27">
            <v>4</v>
          </cell>
          <cell r="C27">
            <v>31837</v>
          </cell>
          <cell r="D27">
            <v>4</v>
          </cell>
          <cell r="E27" t="str">
            <v>D077751</v>
          </cell>
          <cell r="F27">
            <v>4</v>
          </cell>
          <cell r="G27" t="str">
            <v>Liewald, Claudia</v>
          </cell>
          <cell r="P27">
            <v>25</v>
          </cell>
          <cell r="R27">
            <v>25</v>
          </cell>
          <cell r="T27">
            <v>25</v>
          </cell>
        </row>
        <row r="28">
          <cell r="B28">
            <v>5</v>
          </cell>
          <cell r="C28">
            <v>22647</v>
          </cell>
          <cell r="D28">
            <v>5</v>
          </cell>
          <cell r="E28" t="str">
            <v>D077740</v>
          </cell>
          <cell r="F28">
            <v>5</v>
          </cell>
          <cell r="G28" t="str">
            <v>Hahn, Kerstin</v>
          </cell>
          <cell r="P28">
            <v>26</v>
          </cell>
          <cell r="R28">
            <v>26</v>
          </cell>
          <cell r="T28">
            <v>26</v>
          </cell>
        </row>
        <row r="29">
          <cell r="B29">
            <v>6</v>
          </cell>
          <cell r="C29">
            <v>25781</v>
          </cell>
          <cell r="D29">
            <v>6</v>
          </cell>
          <cell r="E29" t="str">
            <v>D077766</v>
          </cell>
          <cell r="F29">
            <v>6</v>
          </cell>
          <cell r="G29" t="str">
            <v>Schmidt, Kerstin</v>
          </cell>
          <cell r="P29">
            <v>27</v>
          </cell>
          <cell r="R29">
            <v>27</v>
          </cell>
          <cell r="T29">
            <v>27</v>
          </cell>
        </row>
        <row r="30">
          <cell r="B30">
            <v>7</v>
          </cell>
          <cell r="C30">
            <v>23043</v>
          </cell>
          <cell r="D30">
            <v>7</v>
          </cell>
          <cell r="E30">
            <v>77743</v>
          </cell>
          <cell r="F30">
            <v>7</v>
          </cell>
          <cell r="G30" t="str">
            <v>Hirsch, Karin</v>
          </cell>
          <cell r="P30">
            <v>28</v>
          </cell>
          <cell r="R30">
            <v>28</v>
          </cell>
          <cell r="T30">
            <v>28</v>
          </cell>
        </row>
        <row r="31">
          <cell r="B31">
            <v>8</v>
          </cell>
          <cell r="D31">
            <v>8</v>
          </cell>
          <cell r="F31">
            <v>8</v>
          </cell>
          <cell r="P31">
            <v>29</v>
          </cell>
          <cell r="R31">
            <v>29</v>
          </cell>
          <cell r="T31">
            <v>29</v>
          </cell>
        </row>
        <row r="32">
          <cell r="B32">
            <v>9</v>
          </cell>
          <cell r="D32">
            <v>9</v>
          </cell>
          <cell r="F32">
            <v>9</v>
          </cell>
          <cell r="P32">
            <v>30</v>
          </cell>
          <cell r="R32">
            <v>30</v>
          </cell>
          <cell r="T32">
            <v>30</v>
          </cell>
        </row>
        <row r="33">
          <cell r="B33">
            <v>10</v>
          </cell>
          <cell r="D33">
            <v>10</v>
          </cell>
          <cell r="F33">
            <v>10</v>
          </cell>
          <cell r="P33">
            <v>31</v>
          </cell>
          <cell r="R33">
            <v>31</v>
          </cell>
          <cell r="T33">
            <v>31</v>
          </cell>
        </row>
        <row r="34">
          <cell r="B34">
            <v>11</v>
          </cell>
          <cell r="D34">
            <v>11</v>
          </cell>
          <cell r="F34">
            <v>11</v>
          </cell>
          <cell r="P34">
            <v>32</v>
          </cell>
          <cell r="R34">
            <v>32</v>
          </cell>
          <cell r="T34">
            <v>32</v>
          </cell>
        </row>
        <row r="35">
          <cell r="B35">
            <v>12</v>
          </cell>
          <cell r="D35">
            <v>12</v>
          </cell>
          <cell r="F35">
            <v>12</v>
          </cell>
          <cell r="P35">
            <v>33</v>
          </cell>
          <cell r="R35">
            <v>33</v>
          </cell>
          <cell r="T35">
            <v>33</v>
          </cell>
        </row>
        <row r="36">
          <cell r="B36">
            <v>13</v>
          </cell>
          <cell r="D36">
            <v>13</v>
          </cell>
          <cell r="F36">
            <v>13</v>
          </cell>
          <cell r="P36">
            <v>34</v>
          </cell>
          <cell r="R36">
            <v>34</v>
          </cell>
          <cell r="T36">
            <v>34</v>
          </cell>
        </row>
        <row r="37">
          <cell r="B37">
            <v>14</v>
          </cell>
          <cell r="D37">
            <v>14</v>
          </cell>
          <cell r="F37">
            <v>14</v>
          </cell>
          <cell r="P37">
            <v>35</v>
          </cell>
          <cell r="R37">
            <v>35</v>
          </cell>
          <cell r="T37">
            <v>35</v>
          </cell>
        </row>
        <row r="38">
          <cell r="B38">
            <v>15</v>
          </cell>
          <cell r="D38">
            <v>15</v>
          </cell>
          <cell r="F38">
            <v>15</v>
          </cell>
          <cell r="P38">
            <v>36</v>
          </cell>
          <cell r="R38">
            <v>36</v>
          </cell>
          <cell r="T38">
            <v>36</v>
          </cell>
        </row>
        <row r="39">
          <cell r="B39">
            <v>16</v>
          </cell>
          <cell r="D39">
            <v>16</v>
          </cell>
          <cell r="F39">
            <v>16</v>
          </cell>
          <cell r="P39">
            <v>37</v>
          </cell>
          <cell r="R39">
            <v>37</v>
          </cell>
          <cell r="T39">
            <v>37</v>
          </cell>
        </row>
        <row r="40">
          <cell r="B40">
            <v>17</v>
          </cell>
          <cell r="D40">
            <v>17</v>
          </cell>
          <cell r="F40">
            <v>17</v>
          </cell>
          <cell r="P40">
            <v>38</v>
          </cell>
          <cell r="R40">
            <v>38</v>
          </cell>
          <cell r="T40">
            <v>38</v>
          </cell>
        </row>
        <row r="41">
          <cell r="B41">
            <v>18</v>
          </cell>
          <cell r="D41">
            <v>18</v>
          </cell>
          <cell r="F41">
            <v>18</v>
          </cell>
          <cell r="P41">
            <v>39</v>
          </cell>
          <cell r="R41">
            <v>39</v>
          </cell>
          <cell r="T41">
            <v>39</v>
          </cell>
        </row>
        <row r="42">
          <cell r="B42">
            <v>19</v>
          </cell>
          <cell r="D42">
            <v>19</v>
          </cell>
          <cell r="F42">
            <v>19</v>
          </cell>
          <cell r="P42">
            <v>40</v>
          </cell>
          <cell r="R42">
            <v>40</v>
          </cell>
          <cell r="T42">
            <v>40</v>
          </cell>
        </row>
        <row r="43">
          <cell r="B43">
            <v>20</v>
          </cell>
          <cell r="D43">
            <v>20</v>
          </cell>
          <cell r="F43">
            <v>20</v>
          </cell>
          <cell r="P43">
            <v>41</v>
          </cell>
          <cell r="R43">
            <v>41</v>
          </cell>
          <cell r="T43">
            <v>41</v>
          </cell>
        </row>
        <row r="44">
          <cell r="B44">
            <v>21</v>
          </cell>
          <cell r="D44">
            <v>21</v>
          </cell>
          <cell r="F44">
            <v>21</v>
          </cell>
        </row>
        <row r="45">
          <cell r="B45">
            <v>1</v>
          </cell>
          <cell r="D45">
            <v>1</v>
          </cell>
          <cell r="F45">
            <v>1</v>
          </cell>
        </row>
        <row r="46">
          <cell r="B46">
            <v>2</v>
          </cell>
          <cell r="C46">
            <v>14062</v>
          </cell>
          <cell r="D46">
            <v>2</v>
          </cell>
          <cell r="E46" t="str">
            <v>ED074041</v>
          </cell>
          <cell r="F46">
            <v>2</v>
          </cell>
          <cell r="G46" t="str">
            <v>Sieglinde Schwarzer</v>
          </cell>
        </row>
        <row r="47">
          <cell r="B47">
            <v>3</v>
          </cell>
          <cell r="C47">
            <v>23894</v>
          </cell>
          <cell r="D47">
            <v>3</v>
          </cell>
          <cell r="E47" t="str">
            <v>D07427</v>
          </cell>
          <cell r="F47">
            <v>3</v>
          </cell>
          <cell r="G47" t="str">
            <v>Ute Heyer</v>
          </cell>
        </row>
        <row r="48">
          <cell r="B48">
            <v>4</v>
          </cell>
          <cell r="C48">
            <v>34029</v>
          </cell>
          <cell r="D48">
            <v>4</v>
          </cell>
          <cell r="E48" t="str">
            <v>E D074009</v>
          </cell>
          <cell r="F48">
            <v>4</v>
          </cell>
          <cell r="G48" t="str">
            <v>Marie Mende</v>
          </cell>
        </row>
        <row r="49">
          <cell r="B49">
            <v>5</v>
          </cell>
          <cell r="C49">
            <v>30926</v>
          </cell>
          <cell r="D49">
            <v>5</v>
          </cell>
          <cell r="E49" t="str">
            <v>D 074033</v>
          </cell>
          <cell r="F49">
            <v>5</v>
          </cell>
          <cell r="G49" t="str">
            <v>Katharina Nagel</v>
          </cell>
        </row>
        <row r="50">
          <cell r="B50">
            <v>6</v>
          </cell>
          <cell r="C50">
            <v>17899</v>
          </cell>
          <cell r="D50">
            <v>6</v>
          </cell>
          <cell r="E50" t="str">
            <v>D003878</v>
          </cell>
          <cell r="F50">
            <v>6</v>
          </cell>
          <cell r="G50" t="str">
            <v>Edda Schumann</v>
          </cell>
        </row>
        <row r="51">
          <cell r="B51">
            <v>7</v>
          </cell>
          <cell r="C51">
            <v>32874</v>
          </cell>
          <cell r="D51">
            <v>7</v>
          </cell>
          <cell r="E51" t="str">
            <v>D023128</v>
          </cell>
          <cell r="F51">
            <v>7</v>
          </cell>
          <cell r="G51" t="str">
            <v>Lisa Hasenheit</v>
          </cell>
        </row>
        <row r="52">
          <cell r="B52">
            <v>8</v>
          </cell>
          <cell r="D52">
            <v>8</v>
          </cell>
          <cell r="F52">
            <v>8</v>
          </cell>
        </row>
        <row r="53">
          <cell r="B53">
            <v>9</v>
          </cell>
          <cell r="D53">
            <v>9</v>
          </cell>
          <cell r="F53">
            <v>9</v>
          </cell>
        </row>
        <row r="54">
          <cell r="B54">
            <v>10</v>
          </cell>
          <cell r="D54">
            <v>10</v>
          </cell>
          <cell r="F54">
            <v>10</v>
          </cell>
        </row>
        <row r="55">
          <cell r="B55">
            <v>11</v>
          </cell>
          <cell r="D55">
            <v>11</v>
          </cell>
          <cell r="F55">
            <v>11</v>
          </cell>
        </row>
        <row r="56">
          <cell r="B56">
            <v>12</v>
          </cell>
          <cell r="D56">
            <v>12</v>
          </cell>
          <cell r="F56">
            <v>12</v>
          </cell>
        </row>
        <row r="57">
          <cell r="B57">
            <v>13</v>
          </cell>
          <cell r="D57">
            <v>13</v>
          </cell>
          <cell r="F57">
            <v>13</v>
          </cell>
        </row>
        <row r="58">
          <cell r="B58">
            <v>14</v>
          </cell>
          <cell r="D58">
            <v>14</v>
          </cell>
          <cell r="F58">
            <v>14</v>
          </cell>
        </row>
        <row r="59">
          <cell r="B59">
            <v>15</v>
          </cell>
          <cell r="D59">
            <v>15</v>
          </cell>
          <cell r="F59">
            <v>15</v>
          </cell>
        </row>
        <row r="60">
          <cell r="B60">
            <v>16</v>
          </cell>
          <cell r="D60">
            <v>16</v>
          </cell>
          <cell r="F60">
            <v>16</v>
          </cell>
        </row>
        <row r="61">
          <cell r="B61">
            <v>17</v>
          </cell>
          <cell r="D61">
            <v>17</v>
          </cell>
          <cell r="F61">
            <v>17</v>
          </cell>
        </row>
        <row r="62">
          <cell r="B62">
            <v>18</v>
          </cell>
          <cell r="D62">
            <v>18</v>
          </cell>
          <cell r="F62">
            <v>18</v>
          </cell>
        </row>
        <row r="63">
          <cell r="B63">
            <v>19</v>
          </cell>
          <cell r="D63">
            <v>19</v>
          </cell>
          <cell r="F63">
            <v>19</v>
          </cell>
        </row>
        <row r="64">
          <cell r="B64">
            <v>20</v>
          </cell>
          <cell r="D64">
            <v>20</v>
          </cell>
          <cell r="F64">
            <v>20</v>
          </cell>
        </row>
        <row r="65">
          <cell r="B65">
            <v>21</v>
          </cell>
          <cell r="D65">
            <v>21</v>
          </cell>
          <cell r="F65">
            <v>21</v>
          </cell>
        </row>
        <row r="66">
          <cell r="B66">
            <v>1</v>
          </cell>
          <cell r="D66">
            <v>1</v>
          </cell>
          <cell r="F66">
            <v>1</v>
          </cell>
        </row>
        <row r="67">
          <cell r="B67">
            <v>2</v>
          </cell>
          <cell r="C67">
            <v>21071</v>
          </cell>
          <cell r="D67">
            <v>2</v>
          </cell>
          <cell r="E67" t="str">
            <v>077829</v>
          </cell>
          <cell r="F67">
            <v>2</v>
          </cell>
          <cell r="G67" t="str">
            <v>Pauli, Herbert</v>
          </cell>
        </row>
        <row r="68">
          <cell r="B68">
            <v>3</v>
          </cell>
          <cell r="C68">
            <v>32322</v>
          </cell>
          <cell r="D68">
            <v>3</v>
          </cell>
          <cell r="E68" t="str">
            <v>077839</v>
          </cell>
          <cell r="F68">
            <v>3</v>
          </cell>
          <cell r="G68" t="str">
            <v>Zeh, Christian</v>
          </cell>
        </row>
        <row r="69">
          <cell r="B69">
            <v>4</v>
          </cell>
          <cell r="C69">
            <v>29326</v>
          </cell>
          <cell r="D69">
            <v>4</v>
          </cell>
          <cell r="E69" t="str">
            <v>077811</v>
          </cell>
          <cell r="F69">
            <v>4</v>
          </cell>
          <cell r="G69" t="str">
            <v>Borowski, Sven</v>
          </cell>
        </row>
        <row r="70">
          <cell r="B70">
            <v>5</v>
          </cell>
          <cell r="C70">
            <v>24402</v>
          </cell>
          <cell r="D70">
            <v>5</v>
          </cell>
          <cell r="E70" t="str">
            <v>077831</v>
          </cell>
          <cell r="F70">
            <v>5</v>
          </cell>
          <cell r="G70" t="str">
            <v>Picker, Holger</v>
          </cell>
        </row>
        <row r="71">
          <cell r="B71">
            <v>6</v>
          </cell>
          <cell r="C71">
            <v>25593</v>
          </cell>
          <cell r="D71">
            <v>6</v>
          </cell>
          <cell r="E71" t="str">
            <v>077832</v>
          </cell>
          <cell r="F71">
            <v>6</v>
          </cell>
          <cell r="G71" t="str">
            <v>Schmidt, Frank</v>
          </cell>
        </row>
        <row r="72">
          <cell r="B72">
            <v>7</v>
          </cell>
          <cell r="C72">
            <v>28632</v>
          </cell>
          <cell r="D72">
            <v>7</v>
          </cell>
          <cell r="E72" t="str">
            <v>035407</v>
          </cell>
          <cell r="F72">
            <v>7</v>
          </cell>
          <cell r="G72" t="str">
            <v>Brembach, Lars</v>
          </cell>
        </row>
        <row r="73">
          <cell r="B73">
            <v>8</v>
          </cell>
          <cell r="C73">
            <v>29115</v>
          </cell>
          <cell r="D73">
            <v>8</v>
          </cell>
          <cell r="E73" t="str">
            <v>D077814</v>
          </cell>
          <cell r="F73">
            <v>8</v>
          </cell>
          <cell r="G73" t="str">
            <v>Göllner, Marko UE</v>
          </cell>
        </row>
        <row r="74">
          <cell r="B74">
            <v>9</v>
          </cell>
          <cell r="D74">
            <v>9</v>
          </cell>
          <cell r="F74">
            <v>9</v>
          </cell>
        </row>
        <row r="75">
          <cell r="B75">
            <v>10</v>
          </cell>
          <cell r="D75">
            <v>10</v>
          </cell>
          <cell r="F75">
            <v>10</v>
          </cell>
        </row>
        <row r="76">
          <cell r="B76">
            <v>11</v>
          </cell>
          <cell r="D76">
            <v>11</v>
          </cell>
          <cell r="F76">
            <v>11</v>
          </cell>
        </row>
        <row r="77">
          <cell r="B77">
            <v>12</v>
          </cell>
          <cell r="D77">
            <v>12</v>
          </cell>
          <cell r="F77">
            <v>12</v>
          </cell>
        </row>
        <row r="78">
          <cell r="B78">
            <v>13</v>
          </cell>
          <cell r="D78">
            <v>13</v>
          </cell>
          <cell r="F78">
            <v>13</v>
          </cell>
        </row>
        <row r="79">
          <cell r="B79">
            <v>14</v>
          </cell>
          <cell r="D79">
            <v>14</v>
          </cell>
          <cell r="F79">
            <v>14</v>
          </cell>
        </row>
        <row r="80">
          <cell r="B80">
            <v>15</v>
          </cell>
          <cell r="D80">
            <v>15</v>
          </cell>
          <cell r="F80">
            <v>15</v>
          </cell>
        </row>
        <row r="81">
          <cell r="B81">
            <v>16</v>
          </cell>
          <cell r="D81">
            <v>16</v>
          </cell>
          <cell r="F81">
            <v>16</v>
          </cell>
        </row>
        <row r="82">
          <cell r="B82">
            <v>17</v>
          </cell>
          <cell r="D82">
            <v>17</v>
          </cell>
          <cell r="F82">
            <v>17</v>
          </cell>
        </row>
        <row r="83">
          <cell r="B83">
            <v>18</v>
          </cell>
          <cell r="D83">
            <v>18</v>
          </cell>
          <cell r="F83">
            <v>18</v>
          </cell>
        </row>
        <row r="84">
          <cell r="B84">
            <v>19</v>
          </cell>
          <cell r="D84">
            <v>19</v>
          </cell>
          <cell r="F84">
            <v>19</v>
          </cell>
        </row>
        <row r="85">
          <cell r="B85">
            <v>20</v>
          </cell>
          <cell r="D85">
            <v>20</v>
          </cell>
          <cell r="F85">
            <v>20</v>
          </cell>
        </row>
        <row r="86">
          <cell r="B86">
            <v>21</v>
          </cell>
          <cell r="D86">
            <v>21</v>
          </cell>
          <cell r="F86">
            <v>21</v>
          </cell>
        </row>
        <row r="87">
          <cell r="B87">
            <v>1</v>
          </cell>
          <cell r="D87">
            <v>1</v>
          </cell>
          <cell r="F87">
            <v>1</v>
          </cell>
        </row>
        <row r="88">
          <cell r="B88">
            <v>2</v>
          </cell>
          <cell r="C88">
            <v>22778</v>
          </cell>
          <cell r="D88">
            <v>2</v>
          </cell>
          <cell r="E88" t="str">
            <v>022294</v>
          </cell>
          <cell r="F88">
            <v>2</v>
          </cell>
          <cell r="G88" t="str">
            <v>Scheel, Uwe</v>
          </cell>
        </row>
        <row r="89">
          <cell r="B89">
            <v>3</v>
          </cell>
          <cell r="C89">
            <v>21258</v>
          </cell>
          <cell r="D89">
            <v>3</v>
          </cell>
          <cell r="E89" t="str">
            <v>022344</v>
          </cell>
          <cell r="F89">
            <v>3</v>
          </cell>
          <cell r="G89" t="str">
            <v>Schottmann, Frank</v>
          </cell>
        </row>
        <row r="90">
          <cell r="B90">
            <v>4</v>
          </cell>
          <cell r="C90">
            <v>21495</v>
          </cell>
          <cell r="D90">
            <v>4</v>
          </cell>
          <cell r="E90" t="str">
            <v>022291</v>
          </cell>
          <cell r="F90">
            <v>4</v>
          </cell>
          <cell r="G90" t="str">
            <v>Schmidt, Hubert</v>
          </cell>
        </row>
        <row r="91">
          <cell r="B91">
            <v>5</v>
          </cell>
          <cell r="C91">
            <v>24323</v>
          </cell>
          <cell r="D91">
            <v>5</v>
          </cell>
          <cell r="E91" t="str">
            <v>022331</v>
          </cell>
          <cell r="F91">
            <v>5</v>
          </cell>
          <cell r="G91" t="str">
            <v>Scharfenberg, Jens</v>
          </cell>
        </row>
        <row r="92">
          <cell r="B92">
            <v>6</v>
          </cell>
          <cell r="C92">
            <v>25759</v>
          </cell>
          <cell r="D92">
            <v>6</v>
          </cell>
          <cell r="E92" t="str">
            <v>022326</v>
          </cell>
          <cell r="F92">
            <v>6</v>
          </cell>
          <cell r="G92" t="str">
            <v>Scheel, Marco</v>
          </cell>
        </row>
        <row r="93">
          <cell r="B93">
            <v>7</v>
          </cell>
          <cell r="C93">
            <v>28545</v>
          </cell>
          <cell r="D93">
            <v>7</v>
          </cell>
          <cell r="E93" t="str">
            <v>022312</v>
          </cell>
          <cell r="F93">
            <v>7</v>
          </cell>
          <cell r="G93" t="str">
            <v>Roland, Daniel</v>
          </cell>
        </row>
        <row r="94">
          <cell r="B94">
            <v>8</v>
          </cell>
          <cell r="C94">
            <v>29616</v>
          </cell>
          <cell r="D94">
            <v>8</v>
          </cell>
          <cell r="E94" t="str">
            <v>022224</v>
          </cell>
          <cell r="F94">
            <v>8</v>
          </cell>
          <cell r="G94" t="str">
            <v>Zimmermann, Andy</v>
          </cell>
        </row>
        <row r="95">
          <cell r="B95">
            <v>9</v>
          </cell>
          <cell r="C95">
            <v>19585</v>
          </cell>
          <cell r="D95">
            <v>9</v>
          </cell>
          <cell r="E95">
            <v>22292</v>
          </cell>
          <cell r="F95">
            <v>9</v>
          </cell>
          <cell r="G95" t="str">
            <v>Müller, Harald UE</v>
          </cell>
        </row>
        <row r="96">
          <cell r="B96">
            <v>10</v>
          </cell>
          <cell r="C96">
            <v>19380</v>
          </cell>
          <cell r="D96">
            <v>10</v>
          </cell>
          <cell r="E96">
            <v>22293</v>
          </cell>
          <cell r="F96">
            <v>10</v>
          </cell>
          <cell r="G96" t="str">
            <v>Reinhard, Ullrich</v>
          </cell>
        </row>
        <row r="97">
          <cell r="B97">
            <v>11</v>
          </cell>
          <cell r="D97">
            <v>11</v>
          </cell>
          <cell r="F97">
            <v>11</v>
          </cell>
        </row>
        <row r="98">
          <cell r="B98">
            <v>12</v>
          </cell>
          <cell r="D98">
            <v>12</v>
          </cell>
          <cell r="F98">
            <v>12</v>
          </cell>
        </row>
        <row r="99">
          <cell r="B99">
            <v>13</v>
          </cell>
          <cell r="D99">
            <v>13</v>
          </cell>
          <cell r="F99">
            <v>13</v>
          </cell>
        </row>
        <row r="100">
          <cell r="B100">
            <v>14</v>
          </cell>
          <cell r="D100">
            <v>14</v>
          </cell>
          <cell r="F100">
            <v>14</v>
          </cell>
        </row>
        <row r="101">
          <cell r="B101">
            <v>15</v>
          </cell>
          <cell r="D101">
            <v>15</v>
          </cell>
          <cell r="F101">
            <v>15</v>
          </cell>
        </row>
        <row r="102">
          <cell r="B102">
            <v>16</v>
          </cell>
          <cell r="D102">
            <v>16</v>
          </cell>
          <cell r="F102">
            <v>16</v>
          </cell>
        </row>
        <row r="103">
          <cell r="B103">
            <v>17</v>
          </cell>
          <cell r="D103">
            <v>17</v>
          </cell>
          <cell r="F103">
            <v>17</v>
          </cell>
        </row>
        <row r="104">
          <cell r="B104">
            <v>18</v>
          </cell>
          <cell r="D104">
            <v>18</v>
          </cell>
          <cell r="F104">
            <v>18</v>
          </cell>
        </row>
        <row r="105">
          <cell r="B105">
            <v>19</v>
          </cell>
          <cell r="D105">
            <v>19</v>
          </cell>
          <cell r="F105">
            <v>19</v>
          </cell>
        </row>
        <row r="106">
          <cell r="B106">
            <v>20</v>
          </cell>
          <cell r="D106">
            <v>20</v>
          </cell>
          <cell r="F106">
            <v>20</v>
          </cell>
        </row>
        <row r="107">
          <cell r="B107">
            <v>21</v>
          </cell>
          <cell r="D107">
            <v>21</v>
          </cell>
          <cell r="F107">
            <v>21</v>
          </cell>
        </row>
        <row r="108">
          <cell r="B108">
            <v>1</v>
          </cell>
          <cell r="D108">
            <v>1</v>
          </cell>
          <cell r="F108">
            <v>1</v>
          </cell>
        </row>
        <row r="109">
          <cell r="B109">
            <v>2</v>
          </cell>
          <cell r="D109">
            <v>2</v>
          </cell>
          <cell r="F109">
            <v>2</v>
          </cell>
        </row>
        <row r="110">
          <cell r="B110">
            <v>3</v>
          </cell>
          <cell r="D110">
            <v>3</v>
          </cell>
          <cell r="F110">
            <v>3</v>
          </cell>
        </row>
        <row r="111">
          <cell r="B111">
            <v>4</v>
          </cell>
          <cell r="D111">
            <v>4</v>
          </cell>
          <cell r="F111">
            <v>4</v>
          </cell>
        </row>
        <row r="112">
          <cell r="B112">
            <v>5</v>
          </cell>
          <cell r="D112">
            <v>5</v>
          </cell>
          <cell r="F112">
            <v>5</v>
          </cell>
        </row>
        <row r="113">
          <cell r="B113">
            <v>6</v>
          </cell>
          <cell r="D113">
            <v>6</v>
          </cell>
          <cell r="F113">
            <v>6</v>
          </cell>
        </row>
        <row r="114">
          <cell r="B114">
            <v>7</v>
          </cell>
          <cell r="D114">
            <v>7</v>
          </cell>
          <cell r="F114">
            <v>7</v>
          </cell>
        </row>
        <row r="115">
          <cell r="B115">
            <v>8</v>
          </cell>
          <cell r="D115">
            <v>8</v>
          </cell>
          <cell r="F115">
            <v>8</v>
          </cell>
        </row>
        <row r="116">
          <cell r="B116">
            <v>9</v>
          </cell>
          <cell r="D116">
            <v>9</v>
          </cell>
          <cell r="F116">
            <v>9</v>
          </cell>
        </row>
        <row r="117">
          <cell r="B117">
            <v>10</v>
          </cell>
          <cell r="D117">
            <v>10</v>
          </cell>
          <cell r="F117">
            <v>10</v>
          </cell>
        </row>
        <row r="118">
          <cell r="B118">
            <v>11</v>
          </cell>
          <cell r="D118">
            <v>11</v>
          </cell>
          <cell r="F118">
            <v>11</v>
          </cell>
        </row>
        <row r="119">
          <cell r="B119">
            <v>12</v>
          </cell>
          <cell r="D119">
            <v>12</v>
          </cell>
          <cell r="F119">
            <v>12</v>
          </cell>
        </row>
        <row r="120">
          <cell r="B120">
            <v>13</v>
          </cell>
          <cell r="D120">
            <v>13</v>
          </cell>
          <cell r="F120">
            <v>13</v>
          </cell>
        </row>
        <row r="121">
          <cell r="B121">
            <v>14</v>
          </cell>
          <cell r="D121">
            <v>14</v>
          </cell>
          <cell r="F121">
            <v>14</v>
          </cell>
        </row>
        <row r="122">
          <cell r="B122">
            <v>15</v>
          </cell>
          <cell r="D122">
            <v>15</v>
          </cell>
          <cell r="F122">
            <v>15</v>
          </cell>
        </row>
        <row r="123">
          <cell r="B123">
            <v>16</v>
          </cell>
          <cell r="D123">
            <v>16</v>
          </cell>
          <cell r="F123">
            <v>16</v>
          </cell>
        </row>
        <row r="124">
          <cell r="B124">
            <v>17</v>
          </cell>
          <cell r="D124">
            <v>17</v>
          </cell>
          <cell r="F124">
            <v>17</v>
          </cell>
        </row>
        <row r="125">
          <cell r="B125">
            <v>18</v>
          </cell>
          <cell r="D125">
            <v>18</v>
          </cell>
          <cell r="F125">
            <v>18</v>
          </cell>
        </row>
        <row r="126">
          <cell r="B126">
            <v>19</v>
          </cell>
          <cell r="D126">
            <v>19</v>
          </cell>
          <cell r="F126">
            <v>19</v>
          </cell>
        </row>
        <row r="127">
          <cell r="B127">
            <v>20</v>
          </cell>
          <cell r="D127">
            <v>20</v>
          </cell>
          <cell r="F127">
            <v>20</v>
          </cell>
        </row>
        <row r="128">
          <cell r="B128">
            <v>21</v>
          </cell>
          <cell r="D128">
            <v>21</v>
          </cell>
          <cell r="F128">
            <v>21</v>
          </cell>
        </row>
        <row r="129">
          <cell r="B129">
            <v>1</v>
          </cell>
          <cell r="D129">
            <v>1</v>
          </cell>
          <cell r="F129">
            <v>1</v>
          </cell>
        </row>
        <row r="130">
          <cell r="B130">
            <v>2</v>
          </cell>
          <cell r="D130">
            <v>2</v>
          </cell>
          <cell r="F130">
            <v>2</v>
          </cell>
        </row>
        <row r="131">
          <cell r="B131">
            <v>3</v>
          </cell>
          <cell r="D131">
            <v>3</v>
          </cell>
          <cell r="F131">
            <v>3</v>
          </cell>
        </row>
        <row r="132">
          <cell r="B132">
            <v>4</v>
          </cell>
          <cell r="D132">
            <v>4</v>
          </cell>
          <cell r="F132">
            <v>4</v>
          </cell>
        </row>
        <row r="133">
          <cell r="B133">
            <v>5</v>
          </cell>
          <cell r="D133">
            <v>5</v>
          </cell>
          <cell r="F133">
            <v>5</v>
          </cell>
        </row>
        <row r="134">
          <cell r="B134">
            <v>6</v>
          </cell>
          <cell r="D134">
            <v>6</v>
          </cell>
          <cell r="F134">
            <v>6</v>
          </cell>
        </row>
        <row r="135">
          <cell r="B135">
            <v>7</v>
          </cell>
          <cell r="D135">
            <v>7</v>
          </cell>
          <cell r="F135">
            <v>7</v>
          </cell>
        </row>
        <row r="136">
          <cell r="B136">
            <v>8</v>
          </cell>
          <cell r="D136">
            <v>8</v>
          </cell>
          <cell r="F136">
            <v>8</v>
          </cell>
        </row>
        <row r="137">
          <cell r="B137">
            <v>9</v>
          </cell>
          <cell r="D137">
            <v>9</v>
          </cell>
          <cell r="F137">
            <v>9</v>
          </cell>
        </row>
        <row r="138">
          <cell r="B138">
            <v>10</v>
          </cell>
          <cell r="D138">
            <v>10</v>
          </cell>
          <cell r="F138">
            <v>10</v>
          </cell>
        </row>
        <row r="139">
          <cell r="B139">
            <v>11</v>
          </cell>
          <cell r="D139">
            <v>11</v>
          </cell>
          <cell r="F139">
            <v>11</v>
          </cell>
        </row>
        <row r="140">
          <cell r="B140">
            <v>12</v>
          </cell>
          <cell r="D140">
            <v>12</v>
          </cell>
          <cell r="F140">
            <v>12</v>
          </cell>
        </row>
        <row r="141">
          <cell r="B141">
            <v>13</v>
          </cell>
          <cell r="D141">
            <v>13</v>
          </cell>
          <cell r="F141">
            <v>13</v>
          </cell>
        </row>
        <row r="142">
          <cell r="B142">
            <v>14</v>
          </cell>
          <cell r="D142">
            <v>14</v>
          </cell>
          <cell r="F142">
            <v>14</v>
          </cell>
        </row>
        <row r="143">
          <cell r="B143">
            <v>15</v>
          </cell>
          <cell r="D143">
            <v>15</v>
          </cell>
          <cell r="F143">
            <v>15</v>
          </cell>
        </row>
        <row r="144">
          <cell r="B144">
            <v>16</v>
          </cell>
          <cell r="D144">
            <v>16</v>
          </cell>
          <cell r="F144">
            <v>16</v>
          </cell>
        </row>
        <row r="145">
          <cell r="B145">
            <v>17</v>
          </cell>
          <cell r="D145">
            <v>17</v>
          </cell>
          <cell r="F145">
            <v>17</v>
          </cell>
        </row>
        <row r="146">
          <cell r="B146">
            <v>18</v>
          </cell>
          <cell r="D146">
            <v>18</v>
          </cell>
          <cell r="F146">
            <v>18</v>
          </cell>
        </row>
        <row r="147">
          <cell r="B147">
            <v>19</v>
          </cell>
          <cell r="D147">
            <v>19</v>
          </cell>
          <cell r="F147">
            <v>19</v>
          </cell>
        </row>
        <row r="148">
          <cell r="B148">
            <v>20</v>
          </cell>
          <cell r="D148">
            <v>20</v>
          </cell>
          <cell r="F148">
            <v>20</v>
          </cell>
        </row>
        <row r="149">
          <cell r="B149">
            <v>21</v>
          </cell>
          <cell r="D149">
            <v>21</v>
          </cell>
          <cell r="F149">
            <v>21</v>
          </cell>
        </row>
        <row r="150">
          <cell r="B150">
            <v>1</v>
          </cell>
          <cell r="D150">
            <v>1</v>
          </cell>
          <cell r="F150">
            <v>1</v>
          </cell>
        </row>
        <row r="151">
          <cell r="B151">
            <v>2</v>
          </cell>
          <cell r="D151">
            <v>2</v>
          </cell>
          <cell r="F151">
            <v>2</v>
          </cell>
        </row>
        <row r="152">
          <cell r="B152">
            <v>3</v>
          </cell>
          <cell r="D152">
            <v>3</v>
          </cell>
          <cell r="F152">
            <v>3</v>
          </cell>
        </row>
        <row r="153">
          <cell r="B153">
            <v>4</v>
          </cell>
          <cell r="D153">
            <v>4</v>
          </cell>
          <cell r="F153">
            <v>4</v>
          </cell>
        </row>
        <row r="154">
          <cell r="B154">
            <v>5</v>
          </cell>
          <cell r="D154">
            <v>5</v>
          </cell>
          <cell r="F154">
            <v>5</v>
          </cell>
        </row>
        <row r="155">
          <cell r="B155">
            <v>6</v>
          </cell>
          <cell r="D155">
            <v>6</v>
          </cell>
          <cell r="F155">
            <v>6</v>
          </cell>
        </row>
        <row r="156">
          <cell r="B156">
            <v>7</v>
          </cell>
          <cell r="D156">
            <v>7</v>
          </cell>
          <cell r="F156">
            <v>7</v>
          </cell>
        </row>
        <row r="157">
          <cell r="B157">
            <v>8</v>
          </cell>
          <cell r="D157">
            <v>8</v>
          </cell>
          <cell r="F157">
            <v>8</v>
          </cell>
        </row>
        <row r="158">
          <cell r="B158">
            <v>9</v>
          </cell>
          <cell r="D158">
            <v>9</v>
          </cell>
          <cell r="F158">
            <v>9</v>
          </cell>
        </row>
        <row r="159">
          <cell r="B159">
            <v>10</v>
          </cell>
          <cell r="D159">
            <v>10</v>
          </cell>
          <cell r="F159">
            <v>10</v>
          </cell>
        </row>
        <row r="160">
          <cell r="B160">
            <v>11</v>
          </cell>
          <cell r="D160">
            <v>11</v>
          </cell>
          <cell r="F160">
            <v>11</v>
          </cell>
        </row>
        <row r="161">
          <cell r="B161">
            <v>12</v>
          </cell>
          <cell r="D161">
            <v>12</v>
          </cell>
          <cell r="F161">
            <v>12</v>
          </cell>
        </row>
        <row r="162">
          <cell r="B162">
            <v>13</v>
          </cell>
          <cell r="D162">
            <v>13</v>
          </cell>
          <cell r="F162">
            <v>13</v>
          </cell>
        </row>
        <row r="163">
          <cell r="B163">
            <v>14</v>
          </cell>
          <cell r="D163">
            <v>14</v>
          </cell>
          <cell r="F163">
            <v>14</v>
          </cell>
        </row>
        <row r="164">
          <cell r="B164">
            <v>15</v>
          </cell>
          <cell r="D164">
            <v>15</v>
          </cell>
          <cell r="F164">
            <v>15</v>
          </cell>
        </row>
        <row r="165">
          <cell r="B165">
            <v>16</v>
          </cell>
          <cell r="D165">
            <v>16</v>
          </cell>
          <cell r="F165">
            <v>16</v>
          </cell>
        </row>
        <row r="166">
          <cell r="B166">
            <v>17</v>
          </cell>
          <cell r="D166">
            <v>17</v>
          </cell>
          <cell r="F166">
            <v>17</v>
          </cell>
        </row>
        <row r="167">
          <cell r="B167">
            <v>18</v>
          </cell>
          <cell r="D167">
            <v>18</v>
          </cell>
          <cell r="F167">
            <v>18</v>
          </cell>
        </row>
        <row r="168">
          <cell r="B168">
            <v>19</v>
          </cell>
          <cell r="D168">
            <v>19</v>
          </cell>
          <cell r="F168">
            <v>19</v>
          </cell>
        </row>
        <row r="169">
          <cell r="B169">
            <v>20</v>
          </cell>
          <cell r="D169">
            <v>20</v>
          </cell>
          <cell r="F169">
            <v>20</v>
          </cell>
        </row>
        <row r="170">
          <cell r="B170">
            <v>21</v>
          </cell>
          <cell r="D170">
            <v>21</v>
          </cell>
          <cell r="F170">
            <v>21</v>
          </cell>
        </row>
        <row r="171">
          <cell r="B171">
            <v>1</v>
          </cell>
          <cell r="D171">
            <v>1</v>
          </cell>
          <cell r="F171">
            <v>1</v>
          </cell>
        </row>
        <row r="172">
          <cell r="B172">
            <v>2</v>
          </cell>
          <cell r="D172">
            <v>2</v>
          </cell>
          <cell r="F172">
            <v>2</v>
          </cell>
        </row>
        <row r="173">
          <cell r="B173">
            <v>3</v>
          </cell>
          <cell r="D173">
            <v>3</v>
          </cell>
          <cell r="F173">
            <v>3</v>
          </cell>
        </row>
        <row r="174">
          <cell r="B174">
            <v>4</v>
          </cell>
          <cell r="D174">
            <v>4</v>
          </cell>
          <cell r="F174">
            <v>4</v>
          </cell>
        </row>
        <row r="175">
          <cell r="B175">
            <v>5</v>
          </cell>
          <cell r="D175">
            <v>5</v>
          </cell>
          <cell r="F175">
            <v>5</v>
          </cell>
        </row>
        <row r="176">
          <cell r="B176">
            <v>6</v>
          </cell>
          <cell r="D176">
            <v>6</v>
          </cell>
          <cell r="F176">
            <v>6</v>
          </cell>
        </row>
        <row r="177">
          <cell r="B177">
            <v>7</v>
          </cell>
          <cell r="D177">
            <v>7</v>
          </cell>
          <cell r="F177">
            <v>7</v>
          </cell>
        </row>
        <row r="178">
          <cell r="B178">
            <v>8</v>
          </cell>
          <cell r="D178">
            <v>8</v>
          </cell>
          <cell r="F178">
            <v>8</v>
          </cell>
        </row>
        <row r="179">
          <cell r="B179">
            <v>9</v>
          </cell>
          <cell r="D179">
            <v>9</v>
          </cell>
          <cell r="F179">
            <v>9</v>
          </cell>
        </row>
        <row r="180">
          <cell r="B180">
            <v>10</v>
          </cell>
          <cell r="D180">
            <v>10</v>
          </cell>
          <cell r="F180">
            <v>10</v>
          </cell>
        </row>
        <row r="181">
          <cell r="B181">
            <v>11</v>
          </cell>
          <cell r="D181">
            <v>11</v>
          </cell>
          <cell r="F181">
            <v>11</v>
          </cell>
        </row>
        <row r="182">
          <cell r="B182">
            <v>12</v>
          </cell>
          <cell r="D182">
            <v>12</v>
          </cell>
          <cell r="F182">
            <v>12</v>
          </cell>
        </row>
        <row r="183">
          <cell r="B183">
            <v>13</v>
          </cell>
          <cell r="D183">
            <v>13</v>
          </cell>
          <cell r="F183">
            <v>13</v>
          </cell>
        </row>
        <row r="184">
          <cell r="B184">
            <v>14</v>
          </cell>
          <cell r="D184">
            <v>14</v>
          </cell>
          <cell r="F184">
            <v>14</v>
          </cell>
        </row>
        <row r="185">
          <cell r="B185">
            <v>15</v>
          </cell>
          <cell r="D185">
            <v>15</v>
          </cell>
          <cell r="F185">
            <v>15</v>
          </cell>
        </row>
        <row r="186">
          <cell r="B186">
            <v>16</v>
          </cell>
          <cell r="D186">
            <v>16</v>
          </cell>
          <cell r="F186">
            <v>16</v>
          </cell>
        </row>
        <row r="187">
          <cell r="B187">
            <v>17</v>
          </cell>
          <cell r="D187">
            <v>17</v>
          </cell>
          <cell r="F187">
            <v>17</v>
          </cell>
        </row>
        <row r="188">
          <cell r="B188">
            <v>18</v>
          </cell>
          <cell r="D188">
            <v>18</v>
          </cell>
          <cell r="F188">
            <v>18</v>
          </cell>
        </row>
        <row r="189">
          <cell r="B189">
            <v>19</v>
          </cell>
          <cell r="D189">
            <v>19</v>
          </cell>
          <cell r="F189">
            <v>19</v>
          </cell>
        </row>
        <row r="190">
          <cell r="B190">
            <v>20</v>
          </cell>
          <cell r="D190">
            <v>20</v>
          </cell>
          <cell r="F190">
            <v>20</v>
          </cell>
        </row>
        <row r="191">
          <cell r="B191">
            <v>21</v>
          </cell>
          <cell r="D191">
            <v>21</v>
          </cell>
          <cell r="F191">
            <v>21</v>
          </cell>
        </row>
        <row r="192">
          <cell r="B192">
            <v>1</v>
          </cell>
          <cell r="D192">
            <v>1</v>
          </cell>
          <cell r="F192">
            <v>1</v>
          </cell>
        </row>
        <row r="193">
          <cell r="B193">
            <v>2</v>
          </cell>
          <cell r="D193">
            <v>2</v>
          </cell>
          <cell r="F193">
            <v>2</v>
          </cell>
        </row>
        <row r="194">
          <cell r="B194">
            <v>3</v>
          </cell>
          <cell r="D194">
            <v>3</v>
          </cell>
          <cell r="F194">
            <v>3</v>
          </cell>
        </row>
        <row r="195">
          <cell r="B195">
            <v>4</v>
          </cell>
          <cell r="D195">
            <v>4</v>
          </cell>
          <cell r="F195">
            <v>4</v>
          </cell>
        </row>
        <row r="196">
          <cell r="B196">
            <v>5</v>
          </cell>
          <cell r="D196">
            <v>5</v>
          </cell>
          <cell r="F196">
            <v>5</v>
          </cell>
        </row>
        <row r="197">
          <cell r="B197">
            <v>6</v>
          </cell>
          <cell r="D197">
            <v>6</v>
          </cell>
          <cell r="F197">
            <v>6</v>
          </cell>
        </row>
        <row r="198">
          <cell r="B198">
            <v>7</v>
          </cell>
          <cell r="D198">
            <v>7</v>
          </cell>
          <cell r="F198">
            <v>7</v>
          </cell>
        </row>
        <row r="199">
          <cell r="B199">
            <v>8</v>
          </cell>
          <cell r="D199">
            <v>8</v>
          </cell>
          <cell r="F199">
            <v>8</v>
          </cell>
        </row>
        <row r="200">
          <cell r="B200">
            <v>9</v>
          </cell>
          <cell r="D200">
            <v>9</v>
          </cell>
          <cell r="F200">
            <v>9</v>
          </cell>
        </row>
        <row r="201">
          <cell r="B201">
            <v>10</v>
          </cell>
          <cell r="D201">
            <v>10</v>
          </cell>
          <cell r="F201">
            <v>10</v>
          </cell>
        </row>
        <row r="202">
          <cell r="B202">
            <v>11</v>
          </cell>
          <cell r="D202">
            <v>11</v>
          </cell>
          <cell r="F202">
            <v>11</v>
          </cell>
        </row>
        <row r="203">
          <cell r="B203">
            <v>12</v>
          </cell>
          <cell r="D203">
            <v>12</v>
          </cell>
          <cell r="F203">
            <v>12</v>
          </cell>
        </row>
        <row r="204">
          <cell r="B204">
            <v>13</v>
          </cell>
          <cell r="D204">
            <v>13</v>
          </cell>
          <cell r="F204">
            <v>13</v>
          </cell>
        </row>
        <row r="205">
          <cell r="B205">
            <v>14</v>
          </cell>
          <cell r="D205">
            <v>14</v>
          </cell>
          <cell r="F205">
            <v>14</v>
          </cell>
        </row>
        <row r="206">
          <cell r="B206">
            <v>15</v>
          </cell>
          <cell r="D206">
            <v>15</v>
          </cell>
          <cell r="F206">
            <v>15</v>
          </cell>
        </row>
        <row r="207">
          <cell r="B207">
            <v>16</v>
          </cell>
          <cell r="D207">
            <v>16</v>
          </cell>
          <cell r="F207">
            <v>16</v>
          </cell>
        </row>
        <row r="208">
          <cell r="B208">
            <v>17</v>
          </cell>
          <cell r="D208">
            <v>17</v>
          </cell>
          <cell r="F208">
            <v>17</v>
          </cell>
        </row>
        <row r="209">
          <cell r="B209">
            <v>18</v>
          </cell>
          <cell r="D209">
            <v>18</v>
          </cell>
          <cell r="F209">
            <v>18</v>
          </cell>
        </row>
        <row r="210">
          <cell r="B210">
            <v>19</v>
          </cell>
          <cell r="D210">
            <v>19</v>
          </cell>
          <cell r="F210">
            <v>19</v>
          </cell>
        </row>
        <row r="211">
          <cell r="B211">
            <v>20</v>
          </cell>
          <cell r="D211">
            <v>20</v>
          </cell>
          <cell r="F211">
            <v>20</v>
          </cell>
        </row>
        <row r="212">
          <cell r="B212">
            <v>21</v>
          </cell>
          <cell r="D212">
            <v>21</v>
          </cell>
          <cell r="F212">
            <v>21</v>
          </cell>
        </row>
        <row r="213">
          <cell r="B213">
            <v>1</v>
          </cell>
          <cell r="D213">
            <v>1</v>
          </cell>
          <cell r="F213">
            <v>1</v>
          </cell>
        </row>
        <row r="214">
          <cell r="B214">
            <v>2</v>
          </cell>
          <cell r="D214">
            <v>2</v>
          </cell>
          <cell r="F214">
            <v>2</v>
          </cell>
        </row>
        <row r="215">
          <cell r="B215">
            <v>3</v>
          </cell>
          <cell r="D215">
            <v>3</v>
          </cell>
          <cell r="F215">
            <v>3</v>
          </cell>
        </row>
        <row r="216">
          <cell r="B216">
            <v>4</v>
          </cell>
          <cell r="D216">
            <v>4</v>
          </cell>
          <cell r="F216">
            <v>4</v>
          </cell>
        </row>
        <row r="217">
          <cell r="B217">
            <v>5</v>
          </cell>
          <cell r="D217">
            <v>5</v>
          </cell>
          <cell r="F217">
            <v>5</v>
          </cell>
        </row>
        <row r="218">
          <cell r="B218">
            <v>6</v>
          </cell>
          <cell r="D218">
            <v>6</v>
          </cell>
          <cell r="F218">
            <v>6</v>
          </cell>
        </row>
        <row r="219">
          <cell r="B219">
            <v>7</v>
          </cell>
          <cell r="D219">
            <v>7</v>
          </cell>
          <cell r="F219">
            <v>7</v>
          </cell>
        </row>
        <row r="220">
          <cell r="B220">
            <v>8</v>
          </cell>
          <cell r="D220">
            <v>8</v>
          </cell>
          <cell r="F220">
            <v>8</v>
          </cell>
        </row>
        <row r="221">
          <cell r="B221">
            <v>9</v>
          </cell>
          <cell r="D221">
            <v>9</v>
          </cell>
          <cell r="F221">
            <v>9</v>
          </cell>
        </row>
        <row r="222">
          <cell r="B222">
            <v>10</v>
          </cell>
          <cell r="D222">
            <v>10</v>
          </cell>
          <cell r="F222">
            <v>10</v>
          </cell>
        </row>
        <row r="223">
          <cell r="B223">
            <v>11</v>
          </cell>
          <cell r="D223">
            <v>11</v>
          </cell>
          <cell r="F223">
            <v>11</v>
          </cell>
        </row>
        <row r="224">
          <cell r="B224">
            <v>12</v>
          </cell>
          <cell r="D224">
            <v>12</v>
          </cell>
          <cell r="F224">
            <v>12</v>
          </cell>
        </row>
        <row r="225">
          <cell r="B225">
            <v>13</v>
          </cell>
          <cell r="D225">
            <v>13</v>
          </cell>
          <cell r="F225">
            <v>13</v>
          </cell>
        </row>
        <row r="226">
          <cell r="B226">
            <v>14</v>
          </cell>
          <cell r="D226">
            <v>14</v>
          </cell>
          <cell r="F226">
            <v>14</v>
          </cell>
        </row>
        <row r="227">
          <cell r="B227">
            <v>15</v>
          </cell>
          <cell r="D227">
            <v>15</v>
          </cell>
          <cell r="F227">
            <v>15</v>
          </cell>
        </row>
        <row r="228">
          <cell r="B228">
            <v>16</v>
          </cell>
          <cell r="D228">
            <v>16</v>
          </cell>
          <cell r="F228">
            <v>16</v>
          </cell>
        </row>
        <row r="229">
          <cell r="B229">
            <v>17</v>
          </cell>
          <cell r="D229">
            <v>17</v>
          </cell>
          <cell r="F229">
            <v>17</v>
          </cell>
        </row>
        <row r="230">
          <cell r="B230">
            <v>18</v>
          </cell>
          <cell r="D230">
            <v>18</v>
          </cell>
          <cell r="F230">
            <v>18</v>
          </cell>
        </row>
        <row r="231">
          <cell r="B231">
            <v>19</v>
          </cell>
          <cell r="D231">
            <v>19</v>
          </cell>
          <cell r="F231">
            <v>19</v>
          </cell>
        </row>
        <row r="232">
          <cell r="B232">
            <v>20</v>
          </cell>
          <cell r="D232">
            <v>20</v>
          </cell>
          <cell r="F232">
            <v>20</v>
          </cell>
        </row>
        <row r="233">
          <cell r="B233">
            <v>21</v>
          </cell>
          <cell r="D233">
            <v>21</v>
          </cell>
          <cell r="F233">
            <v>21</v>
          </cell>
        </row>
      </sheetData>
      <sheetData sheetId="10">
        <row r="2">
          <cell r="U2">
            <v>1</v>
          </cell>
          <cell r="V2" t="str">
            <v>SV Rositz</v>
          </cell>
        </row>
        <row r="3">
          <cell r="U3">
            <v>2</v>
          </cell>
          <cell r="V3" t="str">
            <v>KSV Germania Neustadt</v>
          </cell>
        </row>
        <row r="4">
          <cell r="U4">
            <v>3</v>
          </cell>
          <cell r="V4" t="str">
            <v>SV Carl Zeiss Jena</v>
          </cell>
        </row>
        <row r="5">
          <cell r="U5">
            <v>4</v>
          </cell>
          <cell r="V5" t="str">
            <v>SV Wernburg</v>
          </cell>
        </row>
        <row r="6">
          <cell r="U6">
            <v>5</v>
          </cell>
          <cell r="V6" t="str">
            <v>KSV Tiefenort 1920</v>
          </cell>
        </row>
        <row r="7">
          <cell r="U7">
            <v>6</v>
          </cell>
          <cell r="V7" t="str">
            <v>Gastmannschaft 6</v>
          </cell>
        </row>
        <row r="8">
          <cell r="U8">
            <v>7</v>
          </cell>
          <cell r="V8" t="str">
            <v>Gastmannschaft 7</v>
          </cell>
        </row>
        <row r="9">
          <cell r="U9">
            <v>8</v>
          </cell>
          <cell r="V9" t="str">
            <v>Gastmannschaft 8</v>
          </cell>
        </row>
        <row r="10">
          <cell r="U10">
            <v>9</v>
          </cell>
          <cell r="V10" t="str">
            <v>Gastmannschaft 9</v>
          </cell>
        </row>
        <row r="11">
          <cell r="U11">
            <v>10</v>
          </cell>
          <cell r="V11" t="str">
            <v>Gastmannschaft 10</v>
          </cell>
        </row>
        <row r="12">
          <cell r="U12">
            <v>11</v>
          </cell>
          <cell r="V12" t="str">
            <v>Gastmannschaft 11</v>
          </cell>
        </row>
        <row r="13">
          <cell r="U13">
            <v>12</v>
          </cell>
          <cell r="V13" t="str">
            <v>KSV 92 Kali Roßleben</v>
          </cell>
        </row>
        <row r="14">
          <cell r="U14">
            <v>13</v>
          </cell>
        </row>
        <row r="15">
          <cell r="U15">
            <v>14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5"/>
  <dimension ref="A1:AI65"/>
  <sheetViews>
    <sheetView showGridLines="0" zoomScaleSheetLayoutView="160" workbookViewId="0" topLeftCell="A1">
      <selection activeCell="A10" sqref="A10"/>
    </sheetView>
  </sheetViews>
  <sheetFormatPr defaultColWidth="11.421875" defaultRowHeight="12.75"/>
  <cols>
    <col min="1" max="1" width="7.7109375" style="79" customWidth="1"/>
    <col min="2" max="2" width="4.8515625" style="79" customWidth="1"/>
    <col min="3" max="3" width="3.140625" style="79" customWidth="1"/>
    <col min="4" max="4" width="8.28125" style="79" customWidth="1"/>
    <col min="5" max="5" width="2.421875" style="79" customWidth="1"/>
    <col min="6" max="7" width="3.7109375" style="79" customWidth="1"/>
    <col min="8" max="8" width="0.5625" style="79" customWidth="1"/>
    <col min="9" max="10" width="3.7109375" style="79" customWidth="1"/>
    <col min="11" max="11" width="3.140625" style="79" customWidth="1"/>
    <col min="12" max="12" width="3.7109375" style="79" customWidth="1"/>
    <col min="13" max="13" width="0.9921875" style="79" customWidth="1"/>
    <col min="14" max="14" width="3.7109375" style="79" customWidth="1"/>
    <col min="15" max="15" width="7.7109375" style="79" customWidth="1"/>
    <col min="16" max="16" width="4.8515625" style="79" customWidth="1"/>
    <col min="17" max="17" width="3.140625" style="79" customWidth="1"/>
    <col min="18" max="18" width="8.28125" style="79" customWidth="1"/>
    <col min="19" max="19" width="2.421875" style="79" customWidth="1"/>
    <col min="20" max="22" width="3.7109375" style="79" customWidth="1"/>
    <col min="23" max="23" width="0.5625" style="79" customWidth="1"/>
    <col min="24" max="24" width="3.7109375" style="79" customWidth="1"/>
    <col min="25" max="25" width="3.140625" style="79" customWidth="1"/>
    <col min="26" max="26" width="3.7109375" style="79" customWidth="1"/>
    <col min="27" max="16384" width="11.421875" style="79" customWidth="1"/>
  </cols>
  <sheetData>
    <row r="1" spans="1:26" ht="33" customHeight="1">
      <c r="A1" s="230"/>
      <c r="K1" s="333"/>
      <c r="L1" s="333"/>
      <c r="M1" s="333"/>
      <c r="N1" s="333"/>
      <c r="O1" s="333"/>
      <c r="R1" s="80" t="s">
        <v>47</v>
      </c>
      <c r="Y1" s="208"/>
      <c r="Z1" s="209" t="s">
        <v>227</v>
      </c>
    </row>
    <row r="2" spans="5:26" ht="12.75">
      <c r="E2" s="258"/>
      <c r="F2" s="259"/>
      <c r="G2" s="259"/>
      <c r="H2" s="259"/>
      <c r="I2" s="259"/>
      <c r="J2" s="260"/>
      <c r="N2" s="323" t="s">
        <v>24</v>
      </c>
      <c r="O2" s="323"/>
      <c r="P2" s="275" t="str">
        <f>Grundeingaben!C3</f>
        <v>Thüringen</v>
      </c>
      <c r="Q2" s="275"/>
      <c r="R2" s="275"/>
      <c r="S2" s="276"/>
      <c r="T2" s="276"/>
      <c r="U2" s="276"/>
      <c r="V2" s="276"/>
      <c r="W2" s="276"/>
      <c r="X2" s="276"/>
      <c r="Y2" s="276"/>
      <c r="Z2" s="276"/>
    </row>
    <row r="3" spans="1:26" ht="12.75" customHeight="1">
      <c r="A3" s="204"/>
      <c r="B3" s="331"/>
      <c r="C3" s="331"/>
      <c r="E3" s="279" t="str">
        <f>Grundeingaben!C35</f>
        <v>Punktspiel</v>
      </c>
      <c r="F3" s="280"/>
      <c r="G3" s="280"/>
      <c r="H3" s="280"/>
      <c r="I3" s="281"/>
      <c r="J3" s="262"/>
      <c r="K3" s="82"/>
      <c r="L3" s="82"/>
      <c r="M3" s="83"/>
      <c r="N3" s="106" t="s">
        <v>25</v>
      </c>
      <c r="O3" s="106"/>
      <c r="P3" s="277">
        <f>Grundeingaben!C4</f>
        <v>0</v>
      </c>
      <c r="Q3" s="290"/>
      <c r="R3" s="290"/>
      <c r="S3" s="81"/>
      <c r="T3" s="81"/>
      <c r="U3" s="111" t="s">
        <v>2</v>
      </c>
      <c r="V3" s="324"/>
      <c r="W3" s="325"/>
      <c r="X3" s="325"/>
      <c r="Y3" s="325"/>
      <c r="Z3" s="325"/>
    </row>
    <row r="4" spans="1:26" ht="12.75" customHeight="1">
      <c r="A4" s="204"/>
      <c r="B4" s="331"/>
      <c r="C4" s="331"/>
      <c r="E4" s="282" t="str">
        <f>Grundeingaben!C34</f>
        <v>Jugend</v>
      </c>
      <c r="F4" s="283"/>
      <c r="G4" s="283"/>
      <c r="H4" s="283"/>
      <c r="I4" s="284"/>
      <c r="J4" s="262"/>
      <c r="K4" s="84"/>
      <c r="L4" s="83"/>
      <c r="M4" s="83"/>
      <c r="N4" s="272" t="s">
        <v>26</v>
      </c>
      <c r="O4" s="272"/>
      <c r="P4" s="277">
        <f>Grundeingaben!C5</f>
        <v>0</v>
      </c>
      <c r="Q4" s="277"/>
      <c r="R4" s="277"/>
      <c r="S4" s="278"/>
      <c r="T4" s="278"/>
      <c r="U4" s="278"/>
      <c r="V4" s="278"/>
      <c r="W4" s="278"/>
      <c r="X4" s="278"/>
      <c r="Y4" s="278"/>
      <c r="Z4" s="278"/>
    </row>
    <row r="5" spans="1:26" ht="12.75" customHeight="1">
      <c r="A5" s="349"/>
      <c r="B5" s="350"/>
      <c r="C5" s="350"/>
      <c r="D5" s="350"/>
      <c r="E5" s="219"/>
      <c r="F5" s="219"/>
      <c r="G5" s="220"/>
      <c r="H5" s="220"/>
      <c r="I5" s="220"/>
      <c r="J5" s="261"/>
      <c r="K5" s="84"/>
      <c r="L5" s="83"/>
      <c r="M5" s="83"/>
      <c r="N5" s="334" t="s">
        <v>27</v>
      </c>
      <c r="O5" s="272"/>
      <c r="P5" s="291"/>
      <c r="Q5" s="291"/>
      <c r="R5" s="291"/>
      <c r="S5" s="81"/>
      <c r="T5" s="81"/>
      <c r="U5" s="110" t="s">
        <v>3</v>
      </c>
      <c r="V5" s="291"/>
      <c r="W5" s="291"/>
      <c r="X5" s="291"/>
      <c r="Y5" s="291"/>
      <c r="Z5" s="291"/>
    </row>
    <row r="6" spans="1:35" ht="12.75" customHeight="1">
      <c r="A6" s="350"/>
      <c r="B6" s="350"/>
      <c r="C6" s="350"/>
      <c r="D6" s="350"/>
      <c r="E6" s="204" t="s">
        <v>89</v>
      </c>
      <c r="F6" s="204"/>
      <c r="G6" s="83"/>
      <c r="H6" s="83"/>
      <c r="I6" s="83"/>
      <c r="J6" s="261"/>
      <c r="K6" s="84"/>
      <c r="L6" s="83"/>
      <c r="M6" s="83"/>
      <c r="N6" s="272" t="s">
        <v>76</v>
      </c>
      <c r="O6" s="272"/>
      <c r="P6" s="277">
        <f>Grundeingaben!C6</f>
        <v>0</v>
      </c>
      <c r="Q6" s="277"/>
      <c r="R6" s="277"/>
      <c r="S6" s="278"/>
      <c r="T6" s="278"/>
      <c r="U6" s="278"/>
      <c r="V6" s="278"/>
      <c r="W6" s="278"/>
      <c r="X6" s="278"/>
      <c r="Y6" s="278"/>
      <c r="Z6" s="278"/>
      <c r="AF6" s="215"/>
      <c r="AG6" s="215"/>
      <c r="AH6" s="215"/>
      <c r="AI6" s="215"/>
    </row>
    <row r="7" spans="1:35" ht="12.75" customHeight="1">
      <c r="A7" s="350"/>
      <c r="B7" s="350"/>
      <c r="C7" s="350"/>
      <c r="D7" s="350"/>
      <c r="L7" s="358" t="s">
        <v>145</v>
      </c>
      <c r="M7" s="358"/>
      <c r="N7" s="358"/>
      <c r="O7" s="85"/>
      <c r="P7" s="85"/>
      <c r="U7" s="86"/>
      <c r="V7" s="86"/>
      <c r="W7" s="86"/>
      <c r="X7" s="87" t="s">
        <v>49</v>
      </c>
      <c r="Y7" s="179">
        <f>Grundeingaben!C9</f>
        <v>0</v>
      </c>
      <c r="AF7" s="215"/>
      <c r="AG7" s="215" t="s">
        <v>171</v>
      </c>
      <c r="AH7" s="215"/>
      <c r="AI7" s="215"/>
    </row>
    <row r="8" spans="1:35" ht="12.75" customHeight="1">
      <c r="A8" s="88"/>
      <c r="B8" s="81"/>
      <c r="C8" s="89" t="s">
        <v>4</v>
      </c>
      <c r="D8" s="322" t="str">
        <f>'MANNSCHAFTEN+SPIELER'!O3</f>
        <v>1.SV Pößneck-KSV Langenorla</v>
      </c>
      <c r="E8" s="322"/>
      <c r="F8" s="322"/>
      <c r="G8" s="322"/>
      <c r="H8" s="322"/>
      <c r="I8" s="322"/>
      <c r="J8" s="322"/>
      <c r="K8" s="322"/>
      <c r="L8" s="359">
        <f>Grundeingaben!C8</f>
        <v>0</v>
      </c>
      <c r="M8" s="360"/>
      <c r="N8" s="360"/>
      <c r="O8" s="88"/>
      <c r="P8" s="90"/>
      <c r="Q8" s="89" t="s">
        <v>5</v>
      </c>
      <c r="R8" s="322" t="str">
        <f>IF(übertrag!H2,VLOOKUP(übertrag!H2,Gastmannschaft,2,),"")</f>
        <v>SV Eliabrunnn</v>
      </c>
      <c r="S8" s="322"/>
      <c r="T8" s="322"/>
      <c r="U8" s="322"/>
      <c r="V8" s="322"/>
      <c r="W8" s="322"/>
      <c r="X8" s="322"/>
      <c r="Y8" s="322"/>
      <c r="Z8" s="91"/>
      <c r="AF8" s="215"/>
      <c r="AG8" s="215" t="s">
        <v>172</v>
      </c>
      <c r="AH8" s="215"/>
      <c r="AI8" s="215"/>
    </row>
    <row r="9" spans="32:35" ht="4.5" customHeight="1">
      <c r="AF9" s="215"/>
      <c r="AG9" s="215"/>
      <c r="AH9" s="215"/>
      <c r="AI9" s="215"/>
    </row>
    <row r="10" spans="1:35" ht="9" customHeight="1">
      <c r="A10" s="181" t="s">
        <v>50</v>
      </c>
      <c r="B10" s="285" t="s">
        <v>160</v>
      </c>
      <c r="C10" s="286"/>
      <c r="D10" s="287"/>
      <c r="E10" s="183" t="s">
        <v>51</v>
      </c>
      <c r="F10" s="183" t="s">
        <v>52</v>
      </c>
      <c r="G10" s="183" t="s">
        <v>30</v>
      </c>
      <c r="H10" s="285" t="s">
        <v>66</v>
      </c>
      <c r="I10" s="287"/>
      <c r="J10" s="182" t="s">
        <v>72</v>
      </c>
      <c r="K10" s="184" t="s">
        <v>53</v>
      </c>
      <c r="L10" s="70" t="s">
        <v>135</v>
      </c>
      <c r="M10" s="70"/>
      <c r="N10" s="70"/>
      <c r="O10" s="181" t="s">
        <v>50</v>
      </c>
      <c r="P10" s="285" t="s">
        <v>160</v>
      </c>
      <c r="Q10" s="286"/>
      <c r="R10" s="287"/>
      <c r="S10" s="183" t="s">
        <v>51</v>
      </c>
      <c r="T10" s="183" t="s">
        <v>52</v>
      </c>
      <c r="U10" s="183" t="s">
        <v>30</v>
      </c>
      <c r="V10" s="285" t="s">
        <v>66</v>
      </c>
      <c r="W10" s="287"/>
      <c r="X10" s="182" t="s">
        <v>72</v>
      </c>
      <c r="Y10" s="184" t="s">
        <v>53</v>
      </c>
      <c r="Z10" s="70" t="s">
        <v>135</v>
      </c>
      <c r="AF10" s="215"/>
      <c r="AG10" s="215">
        <f>IF(H11="",0,(TEXT(H16,0)&amp;TEXT(F16,"000")&amp;TEXT(120-E16,"000"))*1)</f>
        <v>0</v>
      </c>
      <c r="AH10" s="215">
        <f>IF(V11="",0,(TEXT(V16,0)&amp;TEXT(T16,"000")&amp;TEXT(120-S16,"000"))*1)</f>
        <v>0</v>
      </c>
      <c r="AI10" s="215"/>
    </row>
    <row r="11" spans="1:35" ht="12.75" customHeight="1">
      <c r="A11" s="104">
        <f>übertrag!O16</f>
        <v>124250</v>
      </c>
      <c r="B11" s="304" t="str">
        <f>übertrag!Z2</f>
        <v>Krause, Jannick</v>
      </c>
      <c r="C11" s="305"/>
      <c r="D11" s="306"/>
      <c r="E11" s="107">
        <f>IF(Einzelergebnisse!A5=0,"",Einzelergebnisse!E5)</f>
        <v>0</v>
      </c>
      <c r="F11" s="107">
        <f>IF(Einzelergebnisse!C5=0,"",Einzelergebnisse!C5)</f>
      </c>
      <c r="G11" s="107">
        <f>IF(Einzelergebnisse!D5=0,"",Einzelergebnisse!D5)</f>
      </c>
      <c r="H11" s="273">
        <f>IF(Einzelergebnisse!F5=0,"",Einzelergebnisse!F5)</f>
      </c>
      <c r="I11" s="274"/>
      <c r="J11" s="180">
        <f>IF(Einzelergebnisse!A5=0,"",IF(H11="",0,IF(H11=V11,0.5,IF(H11&gt;V11,1,0))))</f>
        <v>0</v>
      </c>
      <c r="K11" s="298">
        <f>IF(Einzelergebnisse!A5=0,"",IF(H11="",0,IF(J16&amp;H16=X16&amp;V16,0.5,IF(J16&amp;H16&gt;X16&amp;V16,1,IF(J16&gt;X16,1,0)))))</f>
        <v>0</v>
      </c>
      <c r="L11" s="92"/>
      <c r="M11" s="92"/>
      <c r="N11" s="93"/>
      <c r="O11" s="104">
        <f>IF(übertrag!O2="",übertrag!P2,übertrag!O2)</f>
        <v>123889</v>
      </c>
      <c r="P11" s="311" t="str">
        <f>IF(übertrag!K2="",übertrag!L2,übertrag!K2)</f>
        <v>Koburger, Nils</v>
      </c>
      <c r="Q11" s="311"/>
      <c r="R11" s="312"/>
      <c r="S11" s="107">
        <f>IF(Einzelergebnisse!H5=0,"",Einzelergebnisse!L5)</f>
        <v>0</v>
      </c>
      <c r="T11" s="107">
        <f>IF(Einzelergebnisse!J5=0,"",Einzelergebnisse!J5)</f>
      </c>
      <c r="U11" s="107">
        <f>IF(Einzelergebnisse!K5=0,"",Einzelergebnisse!K5)</f>
      </c>
      <c r="V11" s="273">
        <f>IF(Einzelergebnisse!M5=0,"",Einzelergebnisse!M5)</f>
      </c>
      <c r="W11" s="274"/>
      <c r="X11" s="180">
        <f>IF(Einzelergebnisse!H5=0,"",IF(V11="",0,IF(V11=H11,0.5,IF(V11&gt;H11,1,0))))</f>
        <v>0</v>
      </c>
      <c r="Y11" s="298">
        <f>IF(Einzelergebnisse!H5=0,"",IF(V11="",0,IF(X16&amp;V16=J16&amp;H16,0.5,IF(X16&amp;V16&gt;J16&amp;H16,1,IF(X16&gt;J16,1,0)))))</f>
        <v>0</v>
      </c>
      <c r="AF11" s="215"/>
      <c r="AG11" s="215">
        <f>IF(H18="",0,(TEXT(H23,0)&amp;TEXT(F23,"000")&amp;TEXT(120-E23,"000"))*1)</f>
        <v>0</v>
      </c>
      <c r="AH11" s="215">
        <f>IF(V18="",0,(TEXT(V23,0)&amp;TEXT(T23,"000")&amp;TEXT(120-S23,"000"))*1)</f>
        <v>0</v>
      </c>
      <c r="AI11" s="215"/>
    </row>
    <row r="12" spans="1:35" ht="12.75" customHeight="1">
      <c r="A12" s="103">
        <f>übertrag!M16</f>
        <v>44378</v>
      </c>
      <c r="B12" s="328"/>
      <c r="C12" s="329"/>
      <c r="D12" s="330"/>
      <c r="E12" s="107">
        <f>IF(Einzelergebnisse!A5=0,"",Einzelergebnisse!E6)</f>
        <v>0</v>
      </c>
      <c r="F12" s="107">
        <f>IF(Einzelergebnisse!C6=0,"",Einzelergebnisse!C6)</f>
      </c>
      <c r="G12" s="107">
        <f>IF(Einzelergebnisse!D6=0,"",Einzelergebnisse!D6)</f>
      </c>
      <c r="H12" s="273">
        <f>IF(Einzelergebnisse!F6=0,"",Einzelergebnisse!F6)</f>
      </c>
      <c r="I12" s="274"/>
      <c r="J12" s="180">
        <f>IF(Einzelergebnisse!A5=0,"",IF(H12="",0,IF(H12=V12,0.5,IF(H12&gt;V12,1,0))))</f>
        <v>0</v>
      </c>
      <c r="K12" s="299"/>
      <c r="L12" s="92"/>
      <c r="M12" s="92"/>
      <c r="N12" s="93"/>
      <c r="O12" s="103">
        <f>IF(übertrag!M2="",übertrag!N2,übertrag!M2)</f>
        <v>44265</v>
      </c>
      <c r="P12" s="314"/>
      <c r="Q12" s="314"/>
      <c r="R12" s="315"/>
      <c r="S12" s="107">
        <f>IF(Einzelergebnisse!H5=0,"",Einzelergebnisse!L6)</f>
        <v>0</v>
      </c>
      <c r="T12" s="107">
        <f>IF(Einzelergebnisse!J6=0,"",Einzelergebnisse!J6)</f>
      </c>
      <c r="U12" s="107">
        <f>IF(Einzelergebnisse!K6=0,"",Einzelergebnisse!K6)</f>
      </c>
      <c r="V12" s="273">
        <f>IF(Einzelergebnisse!M6=0,"",Einzelergebnisse!M6)</f>
      </c>
      <c r="W12" s="274"/>
      <c r="X12" s="180">
        <f>IF(Einzelergebnisse!H5=0,"",IF(V12="",0,IF(V12=H12,0.5,IF(V12&gt;H12,1,0))))</f>
        <v>0</v>
      </c>
      <c r="Y12" s="299"/>
      <c r="AF12" s="215"/>
      <c r="AG12" s="215">
        <f>IF(H25="",0,(TEXT(H30,0)&amp;TEXT(F30,"000")&amp;TEXT(120-E30,"000"))*1)</f>
        <v>0</v>
      </c>
      <c r="AH12" s="215">
        <f>IF(V25="",0,(TEXT(V30,0)&amp;TEXT(T30,"000")&amp;TEXT(120-S30,"000"))*1)</f>
        <v>0</v>
      </c>
      <c r="AI12" s="215"/>
    </row>
    <row r="13" spans="1:35" ht="9" customHeight="1">
      <c r="A13" s="185" t="s">
        <v>50</v>
      </c>
      <c r="B13" s="301" t="s">
        <v>161</v>
      </c>
      <c r="C13" s="302"/>
      <c r="D13" s="303"/>
      <c r="E13" s="107"/>
      <c r="F13" s="107"/>
      <c r="G13" s="107"/>
      <c r="H13" s="320"/>
      <c r="I13" s="321"/>
      <c r="J13" s="180"/>
      <c r="K13" s="299"/>
      <c r="L13" s="92"/>
      <c r="M13" s="92"/>
      <c r="N13" s="93"/>
      <c r="O13" s="185" t="s">
        <v>50</v>
      </c>
      <c r="P13" s="301" t="s">
        <v>161</v>
      </c>
      <c r="Q13" s="302"/>
      <c r="R13" s="303"/>
      <c r="S13" s="107"/>
      <c r="T13" s="107"/>
      <c r="U13" s="107"/>
      <c r="V13" s="296"/>
      <c r="W13" s="297"/>
      <c r="X13" s="180"/>
      <c r="Y13" s="299"/>
      <c r="AF13" s="215"/>
      <c r="AG13" s="215">
        <f>IF(H32="",0,(TEXT(H37,0)&amp;TEXT(F37,"000")&amp;TEXT(120-E37,"000"))*1)</f>
        <v>0</v>
      </c>
      <c r="AH13" s="215">
        <f>IF(V32="",0,(TEXT(V37,0)&amp;TEXT(T37,"000")&amp;TEXT(120-S37,"000"))*1)</f>
        <v>0</v>
      </c>
      <c r="AI13" s="215"/>
    </row>
    <row r="14" spans="1:35" ht="12.75" customHeight="1">
      <c r="A14" s="105">
        <f>übertrag!O23</f>
        <v>0</v>
      </c>
      <c r="B14" s="304">
        <f>übertrag!Z9</f>
        <v>0</v>
      </c>
      <c r="C14" s="305"/>
      <c r="D14" s="306"/>
      <c r="E14" s="107">
        <f>IF(Einzelergebnisse!A5=0,"",Einzelergebnisse!E7)</f>
        <v>0</v>
      </c>
      <c r="F14" s="107">
        <f>IF(Einzelergebnisse!C7=0,"",Einzelergebnisse!C7)</f>
      </c>
      <c r="G14" s="107">
        <f>IF(Einzelergebnisse!D7=0,"",Einzelergebnisse!D7)</f>
      </c>
      <c r="H14" s="273">
        <f>IF(Einzelergebnisse!F7=0,"",Einzelergebnisse!F7)</f>
      </c>
      <c r="I14" s="274"/>
      <c r="J14" s="180">
        <f>IF(Einzelergebnisse!A5=0,"",IF(H14="",0,IF(H14=V14,0.5,IF(H14&gt;V14,1,0))))</f>
        <v>0</v>
      </c>
      <c r="K14" s="299"/>
      <c r="L14" s="92"/>
      <c r="M14" s="92"/>
      <c r="N14" s="93"/>
      <c r="O14" s="104">
        <f>IF(übertrag!O8="",übertrag!P8,übertrag!O8)</f>
        <v>0</v>
      </c>
      <c r="P14" s="311">
        <f>IF(übertrag!K8="",übertrag!L8,übertrag!K8)</f>
        <v>0</v>
      </c>
      <c r="Q14" s="311"/>
      <c r="R14" s="312"/>
      <c r="S14" s="107">
        <f>IF(Einzelergebnisse!H5=0,"",Einzelergebnisse!L7)</f>
        <v>0</v>
      </c>
      <c r="T14" s="107">
        <f>IF(Einzelergebnisse!J7=0,"",Einzelergebnisse!J7)</f>
      </c>
      <c r="U14" s="107">
        <f>IF(Einzelergebnisse!K7=0,"",Einzelergebnisse!K7)</f>
      </c>
      <c r="V14" s="273">
        <f>IF(Einzelergebnisse!M7=0,"",Einzelergebnisse!M7)</f>
      </c>
      <c r="W14" s="274"/>
      <c r="X14" s="180">
        <f>IF(Einzelergebnisse!H5=0,"",IF(V14="",0,IF(V14=H14,0.5,IF(V14&gt;H14,1,0))))</f>
        <v>0</v>
      </c>
      <c r="Y14" s="299"/>
      <c r="AF14" s="215"/>
      <c r="AG14" s="215">
        <f>IF(H39="",0,(TEXT(H44,0)&amp;TEXT(F44,"000")&amp;TEXT(120-E44,"000"))*1)</f>
        <v>0</v>
      </c>
      <c r="AH14" s="215">
        <f>IF(V39="",0,(TEXT(V44,0)&amp;TEXT(T44,"000")&amp;TEXT(120-S44,"000"))*1)</f>
        <v>0</v>
      </c>
      <c r="AI14" s="215"/>
    </row>
    <row r="15" spans="1:35" ht="12.75" customHeight="1" thickBot="1">
      <c r="A15" s="108">
        <f>übertrag!M23</f>
        <v>0</v>
      </c>
      <c r="B15" s="307"/>
      <c r="C15" s="308"/>
      <c r="D15" s="309"/>
      <c r="E15" s="107">
        <f>IF(Einzelergebnisse!A5=0,"",Einzelergebnisse!E8)</f>
        <v>0</v>
      </c>
      <c r="F15" s="107">
        <f>IF(Einzelergebnisse!C8=0,"",Einzelergebnisse!C8)</f>
      </c>
      <c r="G15" s="107">
        <f>IF(Einzelergebnisse!D8=0,"",Einzelergebnisse!D8)</f>
      </c>
      <c r="H15" s="288">
        <f>IF(Einzelergebnisse!F8=0,"",Einzelergebnisse!F8)</f>
      </c>
      <c r="I15" s="289"/>
      <c r="J15" s="180">
        <f>IF(Einzelergebnisse!A5=0,"",IF(H15="",0,IF(H15=V15,0.5,IF(H15&gt;V15,1,0))))</f>
        <v>0</v>
      </c>
      <c r="K15" s="300"/>
      <c r="L15" s="92"/>
      <c r="M15" s="92"/>
      <c r="N15" s="93"/>
      <c r="O15" s="94">
        <f>IF(übertrag!M8="",übertrag!N8,übertrag!M8)</f>
        <v>0</v>
      </c>
      <c r="P15" s="318"/>
      <c r="Q15" s="318"/>
      <c r="R15" s="319"/>
      <c r="S15" s="107">
        <f>IF(Einzelergebnisse!H5=0,"",Einzelergebnisse!L8)</f>
        <v>0</v>
      </c>
      <c r="T15" s="107">
        <f>IF(Einzelergebnisse!J8=0,"",Einzelergebnisse!J8)</f>
      </c>
      <c r="U15" s="107">
        <f>IF(Einzelergebnisse!K8=0,"",Einzelergebnisse!K8)</f>
      </c>
      <c r="V15" s="288">
        <f>IF(Einzelergebnisse!M8=0,"",Einzelergebnisse!M8)</f>
      </c>
      <c r="W15" s="289"/>
      <c r="X15" s="180">
        <f>IF(Einzelergebnisse!H5=0,"",IF(V15="",0,IF(V15=H15,0.5,IF(V15&gt;H15,1,0))))</f>
        <v>0</v>
      </c>
      <c r="Y15" s="300"/>
      <c r="AF15" s="215"/>
      <c r="AG15" s="215">
        <f>IF(H46="",0,(TEXT(H51,0)&amp;TEXT(F51,"000")&amp;TEXT(120-E51,"000"))*1)</f>
        <v>0</v>
      </c>
      <c r="AH15" s="215">
        <f>IF(V46="",0,(TEXT(V51,0)&amp;TEXT(T51,"000")&amp;TEXT(120-S51,"000"))*1)</f>
        <v>0</v>
      </c>
      <c r="AI15" s="215"/>
    </row>
    <row r="16" spans="1:35" ht="12.75" customHeight="1" thickBot="1">
      <c r="A16" s="95"/>
      <c r="B16" s="93"/>
      <c r="C16" s="93"/>
      <c r="D16" s="93"/>
      <c r="E16" s="119">
        <f>IF(Einzelergebnisse!A5=0,"",SUM(E11:E15))</f>
        <v>0</v>
      </c>
      <c r="F16" s="118">
        <f>IF(Einzelergebnisse!A5=0,"",SUM(F11:F15))</f>
        <v>0</v>
      </c>
      <c r="G16" s="119">
        <f>IF(Einzelergebnisse!A5=0,"",SUM(G11:G15))</f>
        <v>0</v>
      </c>
      <c r="H16" s="316">
        <f>IF(Einzelergebnisse!A5=0,"",SUM(H11:H15))</f>
        <v>0</v>
      </c>
      <c r="I16" s="317"/>
      <c r="J16" s="119">
        <f>IF(Einzelergebnisse!A5=0,"",SUM(J11:J12,J14:J15))</f>
        <v>0</v>
      </c>
      <c r="K16" s="186"/>
      <c r="L16" s="213">
        <f>IF(H11="","",RANK(AG10,$AG$10:$AG$15,0))</f>
      </c>
      <c r="M16" s="93"/>
      <c r="N16" s="93"/>
      <c r="O16" s="95"/>
      <c r="P16" s="96"/>
      <c r="Q16" s="96"/>
      <c r="R16" s="96"/>
      <c r="S16" s="119">
        <f>IF(Einzelergebnisse!H5=0,"",SUM(S11,S12,S14,S15))</f>
        <v>0</v>
      </c>
      <c r="T16" s="118">
        <f>IF(Einzelergebnisse!H5=0,"",SUM(T11,T12,T14,T15))</f>
        <v>0</v>
      </c>
      <c r="U16" s="119">
        <f>IF(Einzelergebnisse!H5=0,"",SUM(U11,U12,U14,U15))</f>
        <v>0</v>
      </c>
      <c r="V16" s="316">
        <f>IF(Einzelergebnisse!H5=0,"",SUM(V11,V12,V14,V15))</f>
        <v>0</v>
      </c>
      <c r="W16" s="317"/>
      <c r="X16" s="119">
        <f>IF(Einzelergebnisse!H5=0,"",SUM(X11:X12,X14:X15))</f>
        <v>0</v>
      </c>
      <c r="Y16" s="186"/>
      <c r="Z16" s="213">
        <f>IF(V11="","",RANK(AH10,$AH$10:$AH$15,0))</f>
      </c>
      <c r="AF16" s="215"/>
      <c r="AG16" s="215"/>
      <c r="AH16" s="215"/>
      <c r="AI16" s="215"/>
    </row>
    <row r="17" spans="1:35" ht="9" customHeight="1">
      <c r="A17" s="181" t="s">
        <v>50</v>
      </c>
      <c r="B17" s="285" t="s">
        <v>160</v>
      </c>
      <c r="C17" s="286"/>
      <c r="D17" s="287"/>
      <c r="E17" s="183" t="s">
        <v>51</v>
      </c>
      <c r="F17" s="183" t="s">
        <v>52</v>
      </c>
      <c r="G17" s="183" t="s">
        <v>30</v>
      </c>
      <c r="H17" s="285" t="s">
        <v>66</v>
      </c>
      <c r="I17" s="287"/>
      <c r="J17" s="182" t="s">
        <v>72</v>
      </c>
      <c r="K17" s="184" t="s">
        <v>53</v>
      </c>
      <c r="L17" s="70"/>
      <c r="M17" s="70"/>
      <c r="N17" s="96"/>
      <c r="O17" s="181" t="s">
        <v>50</v>
      </c>
      <c r="P17" s="285" t="s">
        <v>160</v>
      </c>
      <c r="Q17" s="286"/>
      <c r="R17" s="287"/>
      <c r="S17" s="183" t="s">
        <v>51</v>
      </c>
      <c r="T17" s="183" t="s">
        <v>52</v>
      </c>
      <c r="U17" s="183" t="s">
        <v>30</v>
      </c>
      <c r="V17" s="285" t="s">
        <v>66</v>
      </c>
      <c r="W17" s="287"/>
      <c r="X17" s="182" t="s">
        <v>72</v>
      </c>
      <c r="Y17" s="184" t="s">
        <v>53</v>
      </c>
      <c r="AF17" s="215"/>
      <c r="AG17" s="215"/>
      <c r="AH17" s="215"/>
      <c r="AI17" s="215"/>
    </row>
    <row r="18" spans="1:25" ht="12.75" customHeight="1">
      <c r="A18" s="104">
        <f>übertrag!O17</f>
        <v>143424</v>
      </c>
      <c r="B18" s="304" t="str">
        <f>übertrag!Z3</f>
        <v>Bielau, Maximilian</v>
      </c>
      <c r="C18" s="305"/>
      <c r="D18" s="306"/>
      <c r="E18" s="107">
        <f>IF(Einzelergebnisse!A13=0,"",Einzelergebnisse!E13)</f>
        <v>0</v>
      </c>
      <c r="F18" s="107">
        <f>IF(Einzelergebnisse!C13=0,"",Einzelergebnisse!C13)</f>
      </c>
      <c r="G18" s="107">
        <f>IF(Einzelergebnisse!D13=0,"",Einzelergebnisse!D13)</f>
      </c>
      <c r="H18" s="273">
        <f>IF(Einzelergebnisse!F13=0,"",Einzelergebnisse!F13)</f>
      </c>
      <c r="I18" s="274"/>
      <c r="J18" s="180">
        <f>IF(Einzelergebnisse!A13=0,"",IF(H18="",0,IF(H18=V18,0.5,IF(H18&gt;V18,1,0))))</f>
        <v>0</v>
      </c>
      <c r="K18" s="298">
        <f>IF(Einzelergebnisse!A13=0,"",IF(H18="",0,IF(J23&amp;H23=X23&amp;V23,0.5,IF(J23&amp;H23&gt;X23&amp;V23,1,IF(J23&gt;X23,1,0)))))</f>
        <v>0</v>
      </c>
      <c r="L18" s="92"/>
      <c r="M18" s="92"/>
      <c r="N18" s="96"/>
      <c r="O18" s="104">
        <f>IF(übertrag!O3="",übertrag!P3,übertrag!O3)</f>
        <v>123888</v>
      </c>
      <c r="P18" s="310" t="str">
        <f>IF(übertrag!K3="",übertrag!L3,übertrag!K3)</f>
        <v>Franke, Stefan</v>
      </c>
      <c r="Q18" s="311"/>
      <c r="R18" s="312"/>
      <c r="S18" s="107">
        <f>IF(Einzelergebnisse!H13=0,"",Einzelergebnisse!L13)</f>
        <v>0</v>
      </c>
      <c r="T18" s="107">
        <f>IF(Einzelergebnisse!J13=0,"",Einzelergebnisse!J13)</f>
      </c>
      <c r="U18" s="107">
        <f>IF(Einzelergebnisse!K13=0,"",Einzelergebnisse!K13)</f>
      </c>
      <c r="V18" s="273">
        <f>IF(Einzelergebnisse!M13=0,"",Einzelergebnisse!M13)</f>
      </c>
      <c r="W18" s="274"/>
      <c r="X18" s="180">
        <f>IF(Einzelergebnisse!H13=0,"",IF(V18="",0,IF(V18=H18,0.5,IF(V18&gt;H18,1,0))))</f>
        <v>0</v>
      </c>
      <c r="Y18" s="298">
        <f>IF(Einzelergebnisse!H13=0,"",IF(V18="",0,IF(X23&amp;V23=J23&amp;H23,0.5,IF(X23&amp;V23&gt;J23&amp;H23,1,IF(X23&gt;J23,1,0)))))</f>
        <v>0</v>
      </c>
    </row>
    <row r="19" spans="1:25" ht="12.75" customHeight="1">
      <c r="A19" s="97">
        <f>übertrag!M17</f>
        <v>44381</v>
      </c>
      <c r="B19" s="328"/>
      <c r="C19" s="329"/>
      <c r="D19" s="330"/>
      <c r="E19" s="107">
        <f>IF(Einzelergebnisse!A13=0,"",Einzelergebnisse!E14)</f>
        <v>0</v>
      </c>
      <c r="F19" s="107">
        <f>IF(Einzelergebnisse!C14=0,"",Einzelergebnisse!C14)</f>
      </c>
      <c r="G19" s="107">
        <f>IF(Einzelergebnisse!D14=0,"",Einzelergebnisse!D14)</f>
      </c>
      <c r="H19" s="273">
        <f>IF(Einzelergebnisse!F14=0,"",Einzelergebnisse!F14)</f>
      </c>
      <c r="I19" s="274"/>
      <c r="J19" s="180">
        <f>IF(Einzelergebnisse!A13=0,"",IF(H19="",0,IF(H19=V19,0.5,IF(H19&gt;V19,1,0))))</f>
        <v>0</v>
      </c>
      <c r="K19" s="299"/>
      <c r="L19" s="92"/>
      <c r="M19" s="92"/>
      <c r="N19" s="96"/>
      <c r="O19" s="103">
        <f>IF(übertrag!M3="",übertrag!N3,übertrag!M3)</f>
        <v>44264</v>
      </c>
      <c r="P19" s="313"/>
      <c r="Q19" s="314"/>
      <c r="R19" s="315"/>
      <c r="S19" s="107">
        <f>IF(Einzelergebnisse!H13=0,"",Einzelergebnisse!L14)</f>
        <v>0</v>
      </c>
      <c r="T19" s="107">
        <f>IF(Einzelergebnisse!J14=0,"",Einzelergebnisse!J14)</f>
      </c>
      <c r="U19" s="107">
        <f>IF(Einzelergebnisse!K14=0,"",Einzelergebnisse!K14)</f>
      </c>
      <c r="V19" s="273">
        <f>IF(Einzelergebnisse!M14=0,"",Einzelergebnisse!M14)</f>
      </c>
      <c r="W19" s="274"/>
      <c r="X19" s="180">
        <f>IF(Einzelergebnisse!H13=0,"",IF(V19="",0,IF(V19=H19,0.5,IF(V19&gt;H19,1,0))))</f>
        <v>0</v>
      </c>
      <c r="Y19" s="299"/>
    </row>
    <row r="20" spans="1:25" ht="9" customHeight="1">
      <c r="A20" s="185" t="s">
        <v>50</v>
      </c>
      <c r="B20" s="301" t="s">
        <v>161</v>
      </c>
      <c r="C20" s="302"/>
      <c r="D20" s="303"/>
      <c r="E20" s="107"/>
      <c r="F20" s="107"/>
      <c r="G20" s="107"/>
      <c r="H20" s="296"/>
      <c r="I20" s="297"/>
      <c r="J20" s="180"/>
      <c r="K20" s="299"/>
      <c r="L20" s="92"/>
      <c r="M20" s="92"/>
      <c r="N20" s="96"/>
      <c r="O20" s="185" t="s">
        <v>50</v>
      </c>
      <c r="P20" s="301" t="s">
        <v>161</v>
      </c>
      <c r="Q20" s="302"/>
      <c r="R20" s="303"/>
      <c r="S20" s="107"/>
      <c r="T20" s="107"/>
      <c r="U20" s="107"/>
      <c r="V20" s="296"/>
      <c r="W20" s="297"/>
      <c r="X20" s="180"/>
      <c r="Y20" s="299"/>
    </row>
    <row r="21" spans="1:25" ht="12.75" customHeight="1">
      <c r="A21" s="105">
        <f>übertrag!O24</f>
        <v>0</v>
      </c>
      <c r="B21" s="304">
        <f>übertrag!Z10</f>
        <v>0</v>
      </c>
      <c r="C21" s="305"/>
      <c r="D21" s="306"/>
      <c r="E21" s="107">
        <f>IF(Einzelergebnisse!A13=0,"",Einzelergebnisse!E15)</f>
        <v>0</v>
      </c>
      <c r="F21" s="107">
        <f>IF(Einzelergebnisse!C15=0,"",Einzelergebnisse!C15)</f>
      </c>
      <c r="G21" s="107">
        <f>IF(Einzelergebnisse!D15=0,"",Einzelergebnisse!D15)</f>
      </c>
      <c r="H21" s="273">
        <f>IF(Einzelergebnisse!F15=0,"",Einzelergebnisse!F15)</f>
      </c>
      <c r="I21" s="274"/>
      <c r="J21" s="180">
        <f>IF(Einzelergebnisse!A13=0,"",IF(H21="",0,IF(H21=V21,0.5,IF(H21&gt;V21,1,0))))</f>
        <v>0</v>
      </c>
      <c r="K21" s="299"/>
      <c r="L21" s="92"/>
      <c r="M21" s="92"/>
      <c r="N21" s="96"/>
      <c r="O21" s="104">
        <f>IF(übertrag!O9="",übertrag!P9,übertrag!O9)</f>
        <v>0</v>
      </c>
      <c r="P21" s="310">
        <f>IF(übertrag!K9="",übertrag!L9,übertrag!K9)</f>
        <v>0</v>
      </c>
      <c r="Q21" s="311"/>
      <c r="R21" s="312"/>
      <c r="S21" s="107">
        <f>IF(Einzelergebnisse!H13=0,"",Einzelergebnisse!L15)</f>
        <v>0</v>
      </c>
      <c r="T21" s="107">
        <f>IF(Einzelergebnisse!J15=0,"",Einzelergebnisse!J15)</f>
      </c>
      <c r="U21" s="107">
        <f>IF(Einzelergebnisse!K15=0,"",Einzelergebnisse!K15)</f>
      </c>
      <c r="V21" s="273">
        <f>IF(Einzelergebnisse!M15=0,"",Einzelergebnisse!M15)</f>
      </c>
      <c r="W21" s="274"/>
      <c r="X21" s="180">
        <f>IF(Einzelergebnisse!H13=0,"",IF(V21="",0,IF(V21=H21,0.5,IF(V21&gt;H21,1,0))))</f>
        <v>0</v>
      </c>
      <c r="Y21" s="299"/>
    </row>
    <row r="22" spans="1:25" ht="12.75" customHeight="1" thickBot="1">
      <c r="A22" s="108">
        <f>übertrag!M24</f>
        <v>0</v>
      </c>
      <c r="B22" s="307"/>
      <c r="C22" s="308"/>
      <c r="D22" s="309"/>
      <c r="E22" s="107">
        <f>IF(Einzelergebnisse!A13=0,"",Einzelergebnisse!E16)</f>
        <v>0</v>
      </c>
      <c r="F22" s="107">
        <f>IF(Einzelergebnisse!C16=0,"",Einzelergebnisse!C16)</f>
      </c>
      <c r="G22" s="107">
        <f>IF(Einzelergebnisse!D16=0,"",Einzelergebnisse!D16)</f>
      </c>
      <c r="H22" s="273">
        <f>IF(Einzelergebnisse!F16=0,"",Einzelergebnisse!F16)</f>
      </c>
      <c r="I22" s="274"/>
      <c r="J22" s="180">
        <f>IF(Einzelergebnisse!A13=0,"",IF(H22="",0,IF(H22=V22,0.5,IF(H22&gt;V22,1,0))))</f>
        <v>0</v>
      </c>
      <c r="K22" s="300"/>
      <c r="L22" s="92"/>
      <c r="M22" s="92"/>
      <c r="N22" s="96"/>
      <c r="O22" s="94">
        <f>IF(übertrag!M9="",übertrag!N9,übertrag!M9)</f>
        <v>0</v>
      </c>
      <c r="P22" s="326"/>
      <c r="Q22" s="318"/>
      <c r="R22" s="319"/>
      <c r="S22" s="107">
        <f>IF(Einzelergebnisse!H13=0,"",Einzelergebnisse!L16)</f>
        <v>0</v>
      </c>
      <c r="T22" s="107">
        <f>IF(Einzelergebnisse!J16=0,"",Einzelergebnisse!J16)</f>
      </c>
      <c r="U22" s="107">
        <f>IF(Einzelergebnisse!K16=0,"",Einzelergebnisse!K16)</f>
      </c>
      <c r="V22" s="273">
        <f>IF(Einzelergebnisse!M16=0,"",Einzelergebnisse!M16)</f>
      </c>
      <c r="W22" s="274"/>
      <c r="X22" s="180">
        <f>IF(Einzelergebnisse!H13=0,"",IF(V22="",0,IF(V22=H22,0.5,IF(V22&gt;H22,1,0))))</f>
        <v>0</v>
      </c>
      <c r="Y22" s="300"/>
    </row>
    <row r="23" spans="1:26" ht="12.75" customHeight="1" thickBot="1">
      <c r="A23" s="95"/>
      <c r="B23" s="96"/>
      <c r="C23" s="96"/>
      <c r="D23" s="96"/>
      <c r="E23" s="119">
        <f>IF(Einzelergebnisse!A13=0,"",SUM(E18:E22))</f>
        <v>0</v>
      </c>
      <c r="F23" s="118">
        <f>IF(Einzelergebnisse!A13=0,"",SUM(F18:F22))</f>
        <v>0</v>
      </c>
      <c r="G23" s="119">
        <f>IF(Einzelergebnisse!A13=0,"",SUM(G18:G22))</f>
        <v>0</v>
      </c>
      <c r="H23" s="294">
        <f>IF(Einzelergebnisse!A13=0,"",SUM(H18:H22))</f>
        <v>0</v>
      </c>
      <c r="I23" s="295"/>
      <c r="J23" s="119">
        <f>IF(Einzelergebnisse!A13=0,"",SUM(J18:J19,J21:J22))</f>
        <v>0</v>
      </c>
      <c r="K23" s="186"/>
      <c r="L23" s="213">
        <f>IF(H18="","",RANK(AG11,$AG$10:$AG$15,0))</f>
      </c>
      <c r="M23" s="93"/>
      <c r="N23" s="96"/>
      <c r="O23" s="95"/>
      <c r="P23" s="96"/>
      <c r="Q23" s="96"/>
      <c r="R23" s="96"/>
      <c r="S23" s="119">
        <f>IF(Einzelergebnisse!H13=0,"",SUM(S18,S19,S21,S22))</f>
        <v>0</v>
      </c>
      <c r="T23" s="118">
        <f>IF(Einzelergebnisse!H13=0,"",SUM(T18,T19,T21,T22))</f>
        <v>0</v>
      </c>
      <c r="U23" s="119">
        <f>IF(Einzelergebnisse!H13=0,"",SUM(U18,U19,U21,U22))</f>
        <v>0</v>
      </c>
      <c r="V23" s="294">
        <f>IF(Einzelergebnisse!H13=0,"",SUM(V18,V19,V21,V22))</f>
        <v>0</v>
      </c>
      <c r="W23" s="295"/>
      <c r="X23" s="119">
        <f>IF(Einzelergebnisse!H13=0,"",SUM(X18:X19,X21:X22))</f>
        <v>0</v>
      </c>
      <c r="Y23" s="190"/>
      <c r="Z23" s="214">
        <f>IF(V18="","",RANK(AH11,$AH$10:$AH$15,0))</f>
      </c>
    </row>
    <row r="24" spans="1:25" ht="9" customHeight="1">
      <c r="A24" s="181" t="s">
        <v>50</v>
      </c>
      <c r="B24" s="285" t="s">
        <v>160</v>
      </c>
      <c r="C24" s="286"/>
      <c r="D24" s="287"/>
      <c r="E24" s="183" t="s">
        <v>51</v>
      </c>
      <c r="F24" s="183" t="s">
        <v>52</v>
      </c>
      <c r="G24" s="183" t="s">
        <v>30</v>
      </c>
      <c r="H24" s="285" t="s">
        <v>66</v>
      </c>
      <c r="I24" s="287"/>
      <c r="J24" s="182" t="s">
        <v>72</v>
      </c>
      <c r="K24" s="184" t="s">
        <v>53</v>
      </c>
      <c r="L24" s="70"/>
      <c r="M24" s="70"/>
      <c r="N24" s="96"/>
      <c r="O24" s="181" t="s">
        <v>50</v>
      </c>
      <c r="P24" s="285" t="s">
        <v>160</v>
      </c>
      <c r="Q24" s="286"/>
      <c r="R24" s="287"/>
      <c r="S24" s="183" t="s">
        <v>51</v>
      </c>
      <c r="T24" s="183" t="s">
        <v>52</v>
      </c>
      <c r="U24" s="183" t="s">
        <v>30</v>
      </c>
      <c r="V24" s="285" t="s">
        <v>66</v>
      </c>
      <c r="W24" s="287"/>
      <c r="X24" s="182" t="s">
        <v>72</v>
      </c>
      <c r="Y24" s="184" t="s">
        <v>53</v>
      </c>
    </row>
    <row r="25" spans="1:25" ht="12.75" customHeight="1">
      <c r="A25" s="104">
        <f>übertrag!O18</f>
        <v>137877</v>
      </c>
      <c r="B25" s="304" t="str">
        <f>übertrag!Z4</f>
        <v>Frigo, Saliven</v>
      </c>
      <c r="C25" s="305"/>
      <c r="D25" s="306"/>
      <c r="E25" s="107">
        <f>IF(Einzelergebnisse!A21=0,"",Einzelergebnisse!E21)</f>
        <v>0</v>
      </c>
      <c r="F25" s="107">
        <f>IF(Einzelergebnisse!C21=0,"",Einzelergebnisse!C21)</f>
      </c>
      <c r="G25" s="107">
        <f>IF(Einzelergebnisse!D21=0,"",Einzelergebnisse!D21)</f>
      </c>
      <c r="H25" s="273">
        <f>IF(Einzelergebnisse!F21=0,"",Einzelergebnisse!F21)</f>
      </c>
      <c r="I25" s="274"/>
      <c r="J25" s="180">
        <f>IF(Einzelergebnisse!A21=0,"",IF(H25="",0,IF(H25=V25,0.5,IF(H25&gt;V25,1,0))))</f>
        <v>0</v>
      </c>
      <c r="K25" s="298">
        <f>IF(Einzelergebnisse!A21=0,"",IF(H25="",0,IF(J30&amp;H30=X30&amp;V30,0.5,IF(J30&amp;H30&gt;X30&amp;V30,1,IF(J30&gt;X30,1,0)))))</f>
        <v>0</v>
      </c>
      <c r="L25" s="92"/>
      <c r="M25" s="92"/>
      <c r="N25" s="96"/>
      <c r="O25" s="104">
        <f>IF(übertrag!O4="",übertrag!P4,übertrag!O4)</f>
        <v>124204</v>
      </c>
      <c r="P25" s="310" t="str">
        <f>IF(übertrag!K4="",übertrag!L4,übertrag!K4)</f>
        <v>Ludwig, Felix</v>
      </c>
      <c r="Q25" s="311"/>
      <c r="R25" s="312"/>
      <c r="S25" s="107">
        <f>IF(Einzelergebnisse!H21=0,"",Einzelergebnisse!L21)</f>
        <v>0</v>
      </c>
      <c r="T25" s="107">
        <f>IF(Einzelergebnisse!J21=0,"",Einzelergebnisse!J21)</f>
      </c>
      <c r="U25" s="107">
        <f>IF(Einzelergebnisse!K21=0,"",Einzelergebnisse!K21)</f>
      </c>
      <c r="V25" s="273">
        <f>IF(Einzelergebnisse!M21=0,"",Einzelergebnisse!M21)</f>
      </c>
      <c r="W25" s="274"/>
      <c r="X25" s="180">
        <f>IF(Einzelergebnisse!H21=0,"",IF(V25="",0,IF(V25=H25,0.5,IF(V25&gt;H25,1,0))))</f>
        <v>0</v>
      </c>
      <c r="Y25" s="298">
        <f>IF(Einzelergebnisse!H21=0,"",IF(V25="",0,IF(X30&amp;V30=J30&amp;H30,0.5,IF(X30&amp;V30&gt;J30&amp;H30,1,IF(X30&gt;J30,1,0)))))</f>
        <v>0</v>
      </c>
    </row>
    <row r="26" spans="1:25" ht="12.75" customHeight="1">
      <c r="A26" s="97">
        <f>übertrag!M18</f>
        <v>44319</v>
      </c>
      <c r="B26" s="328"/>
      <c r="C26" s="329"/>
      <c r="D26" s="330"/>
      <c r="E26" s="107">
        <f>IF(Einzelergebnisse!A21=0,"",Einzelergebnisse!E22)</f>
        <v>0</v>
      </c>
      <c r="F26" s="107">
        <f>IF(Einzelergebnisse!C22=0,"",Einzelergebnisse!C22)</f>
      </c>
      <c r="G26" s="107">
        <f>IF(Einzelergebnisse!D22=0,"",Einzelergebnisse!D22)</f>
      </c>
      <c r="H26" s="273">
        <f>IF(Einzelergebnisse!F22=0,"",Einzelergebnisse!F22)</f>
      </c>
      <c r="I26" s="274"/>
      <c r="J26" s="180">
        <f>IF(Einzelergebnisse!A21=0,"",IF(H26="",0,IF(H26=V26,0.5,IF(H26&gt;V26,1,0))))</f>
        <v>0</v>
      </c>
      <c r="K26" s="299"/>
      <c r="L26" s="92"/>
      <c r="M26" s="92"/>
      <c r="N26" s="96"/>
      <c r="O26" s="103">
        <f>IF(übertrag!M4="",übertrag!N4,übertrag!M4)</f>
        <v>44350</v>
      </c>
      <c r="P26" s="313"/>
      <c r="Q26" s="314"/>
      <c r="R26" s="315"/>
      <c r="S26" s="107">
        <f>IF(Einzelergebnisse!H21=0,"",Einzelergebnisse!L22)</f>
        <v>0</v>
      </c>
      <c r="T26" s="107">
        <f>IF(Einzelergebnisse!J22=0,"",Einzelergebnisse!J22)</f>
      </c>
      <c r="U26" s="107">
        <f>IF(Einzelergebnisse!K22=0,"",Einzelergebnisse!K22)</f>
      </c>
      <c r="V26" s="273">
        <f>IF(Einzelergebnisse!M22=0,"",Einzelergebnisse!M22)</f>
      </c>
      <c r="W26" s="274"/>
      <c r="X26" s="180">
        <f>IF(Einzelergebnisse!H21=0,"",IF(V26="",0,IF(V26=H26,0.5,IF(V26&gt;H26,1,0))))</f>
        <v>0</v>
      </c>
      <c r="Y26" s="299"/>
    </row>
    <row r="27" spans="1:25" ht="9" customHeight="1">
      <c r="A27" s="185" t="s">
        <v>50</v>
      </c>
      <c r="B27" s="301" t="s">
        <v>161</v>
      </c>
      <c r="C27" s="302"/>
      <c r="D27" s="303"/>
      <c r="E27" s="107"/>
      <c r="F27" s="107"/>
      <c r="G27" s="107"/>
      <c r="H27" s="296"/>
      <c r="I27" s="297"/>
      <c r="J27" s="180"/>
      <c r="K27" s="299"/>
      <c r="L27" s="92"/>
      <c r="M27" s="92"/>
      <c r="N27" s="96"/>
      <c r="O27" s="185" t="s">
        <v>50</v>
      </c>
      <c r="P27" s="301" t="s">
        <v>161</v>
      </c>
      <c r="Q27" s="302"/>
      <c r="R27" s="303"/>
      <c r="S27" s="107"/>
      <c r="T27" s="107"/>
      <c r="U27" s="107"/>
      <c r="V27" s="296"/>
      <c r="W27" s="297"/>
      <c r="X27" s="180"/>
      <c r="Y27" s="299"/>
    </row>
    <row r="28" spans="1:25" ht="12.75" customHeight="1">
      <c r="A28" s="105">
        <f>übertrag!O25</f>
        <v>0</v>
      </c>
      <c r="B28" s="304">
        <f>übertrag!Z11</f>
        <v>0</v>
      </c>
      <c r="C28" s="305"/>
      <c r="D28" s="306"/>
      <c r="E28" s="107">
        <f>IF(Einzelergebnisse!A21=0,"",Einzelergebnisse!E23)</f>
        <v>0</v>
      </c>
      <c r="F28" s="107">
        <f>IF(Einzelergebnisse!C23=0,"",Einzelergebnisse!C23)</f>
      </c>
      <c r="G28" s="107">
        <f>IF(Einzelergebnisse!D23=0,"",Einzelergebnisse!D23)</f>
      </c>
      <c r="H28" s="273">
        <f>IF(Einzelergebnisse!F23=0,"",Einzelergebnisse!F23)</f>
      </c>
      <c r="I28" s="274"/>
      <c r="J28" s="180">
        <f>IF(Einzelergebnisse!A21=0,"",IF(H28="",0,IF(H28=V28,0.5,IF(H28&gt;V28,1,0))))</f>
        <v>0</v>
      </c>
      <c r="K28" s="299"/>
      <c r="L28" s="92"/>
      <c r="M28" s="92"/>
      <c r="N28" s="96"/>
      <c r="O28" s="104">
        <f>IF(übertrag!O10="",übertrag!P10,übertrag!O10)</f>
        <v>0</v>
      </c>
      <c r="P28" s="310">
        <f>IF(übertrag!K10="",übertrag!L10,übertrag!K10)</f>
        <v>0</v>
      </c>
      <c r="Q28" s="311"/>
      <c r="R28" s="312"/>
      <c r="S28" s="107">
        <f>IF(Einzelergebnisse!H21=0,"",Einzelergebnisse!L23)</f>
        <v>0</v>
      </c>
      <c r="T28" s="107">
        <f>IF(Einzelergebnisse!J23=0,"",Einzelergebnisse!J23)</f>
      </c>
      <c r="U28" s="107">
        <f>IF(Einzelergebnisse!K23=0,"",Einzelergebnisse!K23)</f>
      </c>
      <c r="V28" s="273">
        <f>IF(Einzelergebnisse!M23=0,"",Einzelergebnisse!M23)</f>
      </c>
      <c r="W28" s="274"/>
      <c r="X28" s="180">
        <f>IF(Einzelergebnisse!H21=0,"",IF(V28="",0,IF(V28=H28,0.5,IF(V28&gt;H28,1,0))))</f>
        <v>0</v>
      </c>
      <c r="Y28" s="299"/>
    </row>
    <row r="29" spans="1:25" ht="12.75" customHeight="1" thickBot="1">
      <c r="A29" s="108">
        <f>übertrag!M25</f>
        <v>0</v>
      </c>
      <c r="B29" s="307"/>
      <c r="C29" s="308"/>
      <c r="D29" s="309"/>
      <c r="E29" s="107">
        <f>IF(Einzelergebnisse!A21=0,"",Einzelergebnisse!E24)</f>
        <v>0</v>
      </c>
      <c r="F29" s="107">
        <f>IF(Einzelergebnisse!C24=0,"",Einzelergebnisse!C24)</f>
      </c>
      <c r="G29" s="107">
        <f>IF(Einzelergebnisse!D24=0,"",Einzelergebnisse!D24)</f>
      </c>
      <c r="H29" s="273">
        <f>IF(Einzelergebnisse!F24=0,"",Einzelergebnisse!F24)</f>
      </c>
      <c r="I29" s="274"/>
      <c r="J29" s="180">
        <f>IF(Einzelergebnisse!A21=0,"",IF(H29="",0,IF(H29=V29,0.5,IF(H29&gt;V29,1,0))))</f>
        <v>0</v>
      </c>
      <c r="K29" s="300"/>
      <c r="L29" s="92"/>
      <c r="M29" s="92"/>
      <c r="N29" s="96"/>
      <c r="O29" s="94">
        <f>IF(übertrag!M10="",übertrag!N10,übertrag!M10)</f>
        <v>0</v>
      </c>
      <c r="P29" s="326"/>
      <c r="Q29" s="318"/>
      <c r="R29" s="319"/>
      <c r="S29" s="120">
        <f>IF(Einzelergebnisse!H21=0,"",Einzelergebnisse!L24)</f>
        <v>0</v>
      </c>
      <c r="T29" s="121">
        <f>IF(Einzelergebnisse!J24=0,"",Einzelergebnisse!J24)</f>
      </c>
      <c r="U29" s="107">
        <f>IF(Einzelergebnisse!K24=0,"",Einzelergebnisse!K24)</f>
      </c>
      <c r="V29" s="273">
        <f>IF(Einzelergebnisse!M24=0,"",Einzelergebnisse!M24)</f>
      </c>
      <c r="W29" s="274"/>
      <c r="X29" s="180">
        <f>IF(Einzelergebnisse!H21=0,"",IF(V29="",0,IF(V29=H29,0.5,IF(V29&gt;H29,1,0))))</f>
        <v>0</v>
      </c>
      <c r="Y29" s="300"/>
    </row>
    <row r="30" spans="1:26" ht="12.75" customHeight="1" thickBot="1">
      <c r="A30" s="95"/>
      <c r="B30" s="96"/>
      <c r="C30" s="96"/>
      <c r="D30" s="96"/>
      <c r="E30" s="119">
        <f>IF(Einzelergebnisse!A21=0,"",SUM(E25:E29))</f>
        <v>0</v>
      </c>
      <c r="F30" s="118">
        <f>IF(Einzelergebnisse!A21=0,"",SUM(F25:F29))</f>
        <v>0</v>
      </c>
      <c r="G30" s="119">
        <f>IF(Einzelergebnisse!A21=0,"",SUM(G25:G29))</f>
        <v>0</v>
      </c>
      <c r="H30" s="294">
        <f>IF(Einzelergebnisse!A21=0,"",SUM(H25:H29))</f>
        <v>0</v>
      </c>
      <c r="I30" s="295"/>
      <c r="J30" s="119">
        <f>IF(Einzelergebnisse!A21=0,"",SUM(J25:J26,J28:J29))</f>
        <v>0</v>
      </c>
      <c r="K30" s="186"/>
      <c r="L30" s="213">
        <f>IF(H25="","",RANK(AG12,$AG$10:$AG$15,0))</f>
      </c>
      <c r="M30" s="93"/>
      <c r="N30" s="96"/>
      <c r="O30" s="95"/>
      <c r="P30" s="96"/>
      <c r="Q30" s="96"/>
      <c r="R30" s="96"/>
      <c r="S30" s="119">
        <f>IF(Einzelergebnisse!H21=0,"",SUM(S25,S26,S28,S29))</f>
        <v>0</v>
      </c>
      <c r="T30" s="118">
        <f>IF(Einzelergebnisse!H21=0,"",SUM(T25,T26,T28,T29))</f>
        <v>0</v>
      </c>
      <c r="U30" s="119">
        <f>IF(Einzelergebnisse!H21=0,"",SUM(U25,U26,U28,U29))</f>
        <v>0</v>
      </c>
      <c r="V30" s="294">
        <f>IF(Einzelergebnisse!H21=0,"",SUM(V25,V26,V28,V29))</f>
        <v>0</v>
      </c>
      <c r="W30" s="295"/>
      <c r="X30" s="119">
        <f>IF(Einzelergebnisse!H21=0,"",SUM(X25:X26,X28:X29))</f>
        <v>0</v>
      </c>
      <c r="Y30" s="186"/>
      <c r="Z30" s="214">
        <f>IF(V25="","",RANK(AH12,$AH$10:$AH$15,0))</f>
      </c>
    </row>
    <row r="31" spans="1:25" ht="9" customHeight="1">
      <c r="A31" s="181" t="s">
        <v>50</v>
      </c>
      <c r="B31" s="285" t="s">
        <v>160</v>
      </c>
      <c r="C31" s="286"/>
      <c r="D31" s="287"/>
      <c r="E31" s="183" t="s">
        <v>51</v>
      </c>
      <c r="F31" s="183" t="s">
        <v>52</v>
      </c>
      <c r="G31" s="183" t="s">
        <v>30</v>
      </c>
      <c r="H31" s="285" t="s">
        <v>66</v>
      </c>
      <c r="I31" s="287"/>
      <c r="J31" s="182" t="s">
        <v>72</v>
      </c>
      <c r="K31" s="184" t="s">
        <v>53</v>
      </c>
      <c r="L31" s="70"/>
      <c r="M31" s="70"/>
      <c r="N31" s="96"/>
      <c r="O31" s="181" t="s">
        <v>50</v>
      </c>
      <c r="P31" s="285" t="s">
        <v>160</v>
      </c>
      <c r="Q31" s="286"/>
      <c r="R31" s="287"/>
      <c r="S31" s="183" t="s">
        <v>51</v>
      </c>
      <c r="T31" s="183" t="s">
        <v>52</v>
      </c>
      <c r="U31" s="183" t="s">
        <v>30</v>
      </c>
      <c r="V31" s="285" t="s">
        <v>66</v>
      </c>
      <c r="W31" s="287"/>
      <c r="X31" s="182" t="s">
        <v>72</v>
      </c>
      <c r="Y31" s="184" t="s">
        <v>53</v>
      </c>
    </row>
    <row r="32" spans="1:25" ht="12.75" customHeight="1">
      <c r="A32" s="105">
        <f>übertrag!O19</f>
        <v>124226</v>
      </c>
      <c r="B32" s="304" t="str">
        <f>übertrag!Z5</f>
        <v>Lauer, Oskar</v>
      </c>
      <c r="C32" s="305"/>
      <c r="D32" s="306"/>
      <c r="E32" s="107">
        <f>IF(Einzelergebnisse!A29=0,"",Einzelergebnisse!E29)</f>
        <v>0</v>
      </c>
      <c r="F32" s="107">
        <f>IF(Einzelergebnisse!C29=0,"",Einzelergebnisse!C29)</f>
      </c>
      <c r="G32" s="107">
        <f>IF(Einzelergebnisse!D29=0,"",Einzelergebnisse!D29)</f>
      </c>
      <c r="H32" s="273">
        <f>IF(Einzelergebnisse!F29=0,"",Einzelergebnisse!F29)</f>
      </c>
      <c r="I32" s="274"/>
      <c r="J32" s="180">
        <f>IF(Einzelergebnisse!A29=0,"",IF(H32="",0,IF(H32=V32,0.5,IF(H32&gt;V32,1,0))))</f>
        <v>0</v>
      </c>
      <c r="K32" s="298">
        <f>IF(Einzelergebnisse!A29=0,"",IF(H32="",0,IF(J37&amp;H37=X37&amp;V37,0.5,IF(J37&amp;H37&gt;X37&amp;V37,1,IF(J37&gt;X37,1,0)))))</f>
        <v>0</v>
      </c>
      <c r="L32" s="92"/>
      <c r="M32" s="92"/>
      <c r="N32" s="96"/>
      <c r="O32" s="104">
        <f>IF(übertrag!O5="",übertrag!P5,übertrag!O5)</f>
        <v>124197</v>
      </c>
      <c r="P32" s="310" t="str">
        <f>IF(übertrag!K5="",übertrag!L5,übertrag!K5)</f>
        <v>Jahn, Niklas</v>
      </c>
      <c r="Q32" s="311"/>
      <c r="R32" s="312"/>
      <c r="S32" s="107">
        <f>IF(Einzelergebnisse!H29=0,"",Einzelergebnisse!L29)</f>
        <v>0</v>
      </c>
      <c r="T32" s="107">
        <f>IF(Einzelergebnisse!J29=0,"",Einzelergebnisse!J29)</f>
      </c>
      <c r="U32" s="107">
        <f>IF(Einzelergebnisse!K29=0,"",Einzelergebnisse!K29)</f>
      </c>
      <c r="V32" s="273">
        <f>IF(Einzelergebnisse!M29=0,"",Einzelergebnisse!M29)</f>
      </c>
      <c r="W32" s="274"/>
      <c r="X32" s="180">
        <f>IF(Einzelergebnisse!H29=0,"",IF(V32="",0,IF(V32=H32,0.5,IF(V32&gt;H32,1,0))))</f>
        <v>0</v>
      </c>
      <c r="Y32" s="298">
        <f>IF(Einzelergebnisse!H29=0,"",IF(V32="",0,IF(X37&amp;V37=J37&amp;H37,0.5,IF(X37&amp;V37&gt;J37&amp;H37,1,IF(X37&gt;J37,1,0)))))</f>
        <v>0</v>
      </c>
    </row>
    <row r="33" spans="1:32" ht="12.75" customHeight="1">
      <c r="A33" s="97">
        <f>übertrag!M19</f>
        <v>44320</v>
      </c>
      <c r="B33" s="328"/>
      <c r="C33" s="329"/>
      <c r="D33" s="330"/>
      <c r="E33" s="107">
        <f>IF(Einzelergebnisse!A29=0,"",Einzelergebnisse!E30)</f>
        <v>0</v>
      </c>
      <c r="F33" s="107">
        <f>IF(Einzelergebnisse!C30=0,"",Einzelergebnisse!C30)</f>
      </c>
      <c r="G33" s="107">
        <f>IF(Einzelergebnisse!D30=0,"",Einzelergebnisse!D30)</f>
      </c>
      <c r="H33" s="273">
        <f>IF(Einzelergebnisse!F30=0,"",Einzelergebnisse!F30)</f>
      </c>
      <c r="I33" s="274"/>
      <c r="J33" s="180">
        <f>IF(Einzelergebnisse!A29=0,"",IF(H33="",0,IF(H33=V33,0.5,IF(H33&gt;V33,1,0))))</f>
        <v>0</v>
      </c>
      <c r="K33" s="299"/>
      <c r="L33" s="92"/>
      <c r="M33" s="92"/>
      <c r="N33" s="96"/>
      <c r="O33" s="103">
        <f>IF(übertrag!M5="",übertrag!N5,übertrag!M5)</f>
        <v>44321</v>
      </c>
      <c r="P33" s="313"/>
      <c r="Q33" s="314"/>
      <c r="R33" s="315"/>
      <c r="S33" s="107">
        <f>IF(Einzelergebnisse!H29=0,"",Einzelergebnisse!L30)</f>
        <v>0</v>
      </c>
      <c r="T33" s="107">
        <f>IF(Einzelergebnisse!J30=0,"",Einzelergebnisse!J30)</f>
      </c>
      <c r="U33" s="107">
        <f>IF(Einzelergebnisse!K30=0,"",Einzelergebnisse!K30)</f>
      </c>
      <c r="V33" s="273">
        <f>IF(Einzelergebnisse!M30=0,"",Einzelergebnisse!M30)</f>
      </c>
      <c r="W33" s="274"/>
      <c r="X33" s="180">
        <f>IF(Einzelergebnisse!H29=0,"",IF(V33="",0,IF(V33=H33,0.5,IF(V33&gt;H33,1,0))))</f>
        <v>0</v>
      </c>
      <c r="Y33" s="299"/>
      <c r="AC33" s="266"/>
      <c r="AD33" s="267"/>
      <c r="AE33" s="267"/>
      <c r="AF33" s="267"/>
    </row>
    <row r="34" spans="1:32" ht="9" customHeight="1">
      <c r="A34" s="185" t="s">
        <v>50</v>
      </c>
      <c r="B34" s="301" t="s">
        <v>161</v>
      </c>
      <c r="C34" s="302"/>
      <c r="D34" s="303"/>
      <c r="E34" s="107"/>
      <c r="F34" s="107"/>
      <c r="G34" s="107"/>
      <c r="H34" s="296"/>
      <c r="I34" s="297"/>
      <c r="J34" s="180"/>
      <c r="K34" s="299"/>
      <c r="L34" s="92"/>
      <c r="M34" s="92"/>
      <c r="N34" s="96"/>
      <c r="O34" s="185" t="s">
        <v>50</v>
      </c>
      <c r="P34" s="301" t="s">
        <v>161</v>
      </c>
      <c r="Q34" s="302"/>
      <c r="R34" s="303"/>
      <c r="S34" s="107"/>
      <c r="T34" s="107"/>
      <c r="U34" s="107"/>
      <c r="V34" s="296"/>
      <c r="W34" s="297"/>
      <c r="X34" s="180"/>
      <c r="Y34" s="299"/>
      <c r="AC34" s="267"/>
      <c r="AD34" s="267"/>
      <c r="AE34" s="267"/>
      <c r="AF34" s="267"/>
    </row>
    <row r="35" spans="1:32" ht="12.75" customHeight="1">
      <c r="A35" s="105">
        <f>übertrag!O26</f>
        <v>0</v>
      </c>
      <c r="B35" s="304">
        <f>übertrag!Z12</f>
        <v>0</v>
      </c>
      <c r="C35" s="305"/>
      <c r="D35" s="306"/>
      <c r="E35" s="107">
        <f>IF(Einzelergebnisse!A29=0,"",Einzelergebnisse!E31)</f>
        <v>0</v>
      </c>
      <c r="F35" s="107">
        <f>IF(Einzelergebnisse!C31=0,"",Einzelergebnisse!C31)</f>
      </c>
      <c r="G35" s="107">
        <f>IF(Einzelergebnisse!D31=0,"",Einzelergebnisse!D31)</f>
      </c>
      <c r="H35" s="273">
        <f>IF(Einzelergebnisse!F31=0,"",Einzelergebnisse!F31)</f>
      </c>
      <c r="I35" s="274"/>
      <c r="J35" s="180">
        <f>IF(Einzelergebnisse!A29=0,"",IF(H35="",0,IF(H35=V35,0.5,IF(H35&gt;V35,1,0))))</f>
        <v>0</v>
      </c>
      <c r="K35" s="299"/>
      <c r="L35" s="92"/>
      <c r="M35" s="92"/>
      <c r="N35" s="96"/>
      <c r="O35" s="104">
        <f>IF(übertrag!O11="",übertrag!P11,übertrag!O11)</f>
        <v>0</v>
      </c>
      <c r="P35" s="311">
        <f>IF(übertrag!K11="",übertrag!L11,übertrag!K11)</f>
        <v>0</v>
      </c>
      <c r="Q35" s="311"/>
      <c r="R35" s="312"/>
      <c r="S35" s="107">
        <f>IF(Einzelergebnisse!H29=0,"",Einzelergebnisse!L31)</f>
        <v>0</v>
      </c>
      <c r="T35" s="107">
        <f>IF(Einzelergebnisse!J31=0,"",Einzelergebnisse!J31)</f>
      </c>
      <c r="U35" s="107">
        <f>IF(Einzelergebnisse!K31=0,"",Einzelergebnisse!K31)</f>
      </c>
      <c r="V35" s="273">
        <f>IF(Einzelergebnisse!M31=0,"",Einzelergebnisse!M31)</f>
      </c>
      <c r="W35" s="274"/>
      <c r="X35" s="180">
        <f>IF(Einzelergebnisse!H29=0,"",IF(V35="",0,IF(V35=H35,0.5,IF(V35&gt;H35,1,0))))</f>
        <v>0</v>
      </c>
      <c r="Y35" s="299"/>
      <c r="AC35" s="267"/>
      <c r="AD35" s="267"/>
      <c r="AE35" s="267"/>
      <c r="AF35" s="267"/>
    </row>
    <row r="36" spans="1:32" ht="12.75" customHeight="1" thickBot="1">
      <c r="A36" s="108">
        <f>übertrag!M26</f>
        <v>0</v>
      </c>
      <c r="B36" s="307"/>
      <c r="C36" s="308"/>
      <c r="D36" s="309"/>
      <c r="E36" s="107">
        <f>IF(Einzelergebnisse!A29=0,"",Einzelergebnisse!E32)</f>
        <v>0</v>
      </c>
      <c r="F36" s="107">
        <f>IF(Einzelergebnisse!C32=0,"",Einzelergebnisse!C32)</f>
      </c>
      <c r="G36" s="107">
        <f>IF(Einzelergebnisse!D32=0,"",Einzelergebnisse!D32)</f>
      </c>
      <c r="H36" s="273">
        <f>IF(Einzelergebnisse!F32=0,"",Einzelergebnisse!F32)</f>
      </c>
      <c r="I36" s="274"/>
      <c r="J36" s="180">
        <f>IF(Einzelergebnisse!A29=0,"",IF(H36="",0,IF(H36=V36,0.5,IF(H36&gt;V36,1,0))))</f>
        <v>0</v>
      </c>
      <c r="K36" s="300"/>
      <c r="L36" s="92"/>
      <c r="M36" s="92"/>
      <c r="N36" s="96"/>
      <c r="O36" s="94">
        <f>IF(übertrag!M11="",übertrag!N11,übertrag!M11)</f>
        <v>0</v>
      </c>
      <c r="P36" s="318"/>
      <c r="Q36" s="318"/>
      <c r="R36" s="319"/>
      <c r="S36" s="107">
        <f>IF(Einzelergebnisse!H29=0,"",Einzelergebnisse!L32)</f>
        <v>0</v>
      </c>
      <c r="T36" s="107">
        <f>IF(Einzelergebnisse!J32=0,"",Einzelergebnisse!J32)</f>
      </c>
      <c r="U36" s="107">
        <f>IF(Einzelergebnisse!K32=0,"",Einzelergebnisse!K32)</f>
      </c>
      <c r="V36" s="273">
        <f>IF(Einzelergebnisse!M32=0,"",Einzelergebnisse!M32)</f>
      </c>
      <c r="W36" s="274"/>
      <c r="X36" s="180">
        <f>IF(Einzelergebnisse!H29=0,"",IF(V36="",0,IF(V36=H36,0.5,IF(V36&gt;H36,1,0))))</f>
        <v>0</v>
      </c>
      <c r="Y36" s="300"/>
      <c r="AC36" s="267"/>
      <c r="AD36" s="267"/>
      <c r="AE36" s="267"/>
      <c r="AF36" s="267"/>
    </row>
    <row r="37" spans="1:26" ht="12.75" customHeight="1" thickBot="1">
      <c r="A37" s="95"/>
      <c r="B37" s="96"/>
      <c r="C37" s="96"/>
      <c r="D37" s="96"/>
      <c r="E37" s="119">
        <f>IF(Einzelergebnisse!A29=0,"",SUM(E32:E36))</f>
        <v>0</v>
      </c>
      <c r="F37" s="118">
        <f>IF(Einzelergebnisse!A29=0,"",SUM(F32:F36))</f>
        <v>0</v>
      </c>
      <c r="G37" s="119">
        <f>IF(Einzelergebnisse!A29=0,"",SUM(G32:G36))</f>
        <v>0</v>
      </c>
      <c r="H37" s="294">
        <f>IF(Einzelergebnisse!A29=0,"",SUM(H32:H36))</f>
        <v>0</v>
      </c>
      <c r="I37" s="295"/>
      <c r="J37" s="119">
        <f>IF(Einzelergebnisse!A29=0,"",SUM(J32:J33,J35:J36))</f>
        <v>0</v>
      </c>
      <c r="K37" s="186"/>
      <c r="L37" s="213">
        <f>IF(H32="","",RANK(AG13,$AG$10:$AG$15,0))</f>
      </c>
      <c r="M37" s="93"/>
      <c r="N37" s="96"/>
      <c r="O37" s="95"/>
      <c r="P37" s="96"/>
      <c r="Q37" s="96"/>
      <c r="R37" s="96"/>
      <c r="S37" s="119">
        <f>IF(Einzelergebnisse!H29=0,"",SUM(S32,S33,S35,S36))</f>
        <v>0</v>
      </c>
      <c r="T37" s="118">
        <f>IF(Einzelergebnisse!H29=0,"",SUM(T32,T33,T35,T36))</f>
        <v>0</v>
      </c>
      <c r="U37" s="119">
        <f>IF(Einzelergebnisse!H29=0,"",SUM(U32,U33,U35,U36))</f>
        <v>0</v>
      </c>
      <c r="V37" s="294">
        <f>IF(Einzelergebnisse!H29=0,"",SUM(V32,V33,V35,V36))</f>
        <v>0</v>
      </c>
      <c r="W37" s="295"/>
      <c r="X37" s="119">
        <f>IF(Einzelergebnisse!H29=0,"",SUM(X32:X33,X35:X36))</f>
        <v>0</v>
      </c>
      <c r="Y37" s="186"/>
      <c r="Z37" s="214">
        <f>IF(V32="","",RANK(AH13,$AH$10:$AH$15,0))</f>
      </c>
    </row>
    <row r="38" spans="1:25" ht="9" customHeight="1">
      <c r="A38" s="181" t="s">
        <v>50</v>
      </c>
      <c r="B38" s="285" t="s">
        <v>160</v>
      </c>
      <c r="C38" s="286"/>
      <c r="D38" s="287"/>
      <c r="E38" s="183" t="s">
        <v>51</v>
      </c>
      <c r="F38" s="183" t="s">
        <v>52</v>
      </c>
      <c r="G38" s="183" t="s">
        <v>30</v>
      </c>
      <c r="H38" s="285" t="s">
        <v>66</v>
      </c>
      <c r="I38" s="287"/>
      <c r="J38" s="182" t="s">
        <v>72</v>
      </c>
      <c r="K38" s="184" t="s">
        <v>53</v>
      </c>
      <c r="L38" s="70"/>
      <c r="M38" s="70"/>
      <c r="N38" s="96"/>
      <c r="O38" s="181" t="s">
        <v>50</v>
      </c>
      <c r="P38" s="285" t="s">
        <v>160</v>
      </c>
      <c r="Q38" s="286"/>
      <c r="R38" s="287"/>
      <c r="S38" s="183" t="s">
        <v>51</v>
      </c>
      <c r="T38" s="183" t="s">
        <v>52</v>
      </c>
      <c r="U38" s="183" t="s">
        <v>30</v>
      </c>
      <c r="V38" s="285" t="s">
        <v>66</v>
      </c>
      <c r="W38" s="287"/>
      <c r="X38" s="182" t="s">
        <v>72</v>
      </c>
      <c r="Y38" s="184" t="s">
        <v>53</v>
      </c>
    </row>
    <row r="39" spans="1:25" ht="12.75" customHeight="1">
      <c r="A39" s="105">
        <f>übertrag!O20</f>
        <v>137616</v>
      </c>
      <c r="B39" s="304" t="str">
        <f>übertrag!Z6</f>
        <v>Köchel, Hannes</v>
      </c>
      <c r="C39" s="305"/>
      <c r="D39" s="306"/>
      <c r="E39" s="107">
        <f>IF(Einzelergebnisse!A37=0,"",Einzelergebnisse!E37)</f>
        <v>0</v>
      </c>
      <c r="F39" s="107">
        <f>IF(Einzelergebnisse!C37=0,"",Einzelergebnisse!C37)</f>
      </c>
      <c r="G39" s="107">
        <f>IF(Einzelergebnisse!D37=0,"",Einzelergebnisse!D37)</f>
      </c>
      <c r="H39" s="273">
        <f>IF(Einzelergebnisse!F37=0,"",Einzelergebnisse!F37)</f>
      </c>
      <c r="I39" s="274"/>
      <c r="J39" s="180">
        <f>IF(Einzelergebnisse!A37=0,"",IF(H39="",0,IF(H39=V39,0.5,IF(H39&gt;V39,1,0))))</f>
        <v>0</v>
      </c>
      <c r="K39" s="298">
        <f>IF(Einzelergebnisse!A37=0,"",IF(H39="",0,IF(J44&amp;H44=X44&amp;V44,0.5,IF(J44&amp;H44&gt;X44&amp;V44,1,IF(J44&gt;X44,1,0)))))</f>
        <v>0</v>
      </c>
      <c r="L39" s="92"/>
      <c r="M39" s="92"/>
      <c r="N39" s="96"/>
      <c r="O39" s="104">
        <f>IF(übertrag!O6="",übertrag!P6,übertrag!O6)</f>
        <v>143536</v>
      </c>
      <c r="P39" s="311" t="str">
        <f>IF(übertrag!K6="",übertrag!L6,übertrag!K6)</f>
        <v>Jacobi, Bianca</v>
      </c>
      <c r="Q39" s="311"/>
      <c r="R39" s="312"/>
      <c r="S39" s="107">
        <f>IF(Einzelergebnisse!H37=0,"",Einzelergebnisse!L37)</f>
        <v>0</v>
      </c>
      <c r="T39" s="107">
        <f>IF(Einzelergebnisse!J37=0,"",Einzelergebnisse!J37)</f>
      </c>
      <c r="U39" s="107">
        <f>IF(Einzelergebnisse!K37=0,"",Einzelergebnisse!K37)</f>
      </c>
      <c r="V39" s="273">
        <f>IF(Einzelergebnisse!M37=0,"",Einzelergebnisse!M37)</f>
      </c>
      <c r="W39" s="274"/>
      <c r="X39" s="180">
        <f>IF(Einzelergebnisse!H37=0,"",IF(V39="",0,IF(V39=H39,0.5,IF(V39&gt;H39,1,0))))</f>
        <v>0</v>
      </c>
      <c r="Y39" s="298">
        <f>IF(Einzelergebnisse!H37=0,"",IF(V39="",0,IF(X44&amp;V44=J44&amp;H44,0.5,IF(X44&amp;V44&gt;J44&amp;H44,1,IF(X44&gt;J44,1,0)))))</f>
        <v>0</v>
      </c>
    </row>
    <row r="40" spans="1:25" ht="12.75" customHeight="1">
      <c r="A40" s="97">
        <f>übertrag!M20</f>
        <v>44351</v>
      </c>
      <c r="B40" s="328"/>
      <c r="C40" s="329"/>
      <c r="D40" s="330"/>
      <c r="E40" s="107">
        <f>IF(Einzelergebnisse!A37=0,"",Einzelergebnisse!E38)</f>
        <v>0</v>
      </c>
      <c r="F40" s="107">
        <f>IF(Einzelergebnisse!C38=0,"",Einzelergebnisse!C38)</f>
      </c>
      <c r="G40" s="107">
        <f>IF(Einzelergebnisse!D38=0,"",Einzelergebnisse!D38)</f>
      </c>
      <c r="H40" s="273">
        <f>IF(Einzelergebnisse!F38=0,"",Einzelergebnisse!F38)</f>
      </c>
      <c r="I40" s="274"/>
      <c r="J40" s="180">
        <f>IF(Einzelergebnisse!A37=0,"",IF(H40="",0,IF(H40=V40,0.5,IF(H40&gt;V40,1,0))))</f>
        <v>0</v>
      </c>
      <c r="K40" s="299"/>
      <c r="L40" s="92"/>
      <c r="M40" s="92"/>
      <c r="N40" s="96"/>
      <c r="O40" s="103">
        <f>IF(übertrag!M6="",übertrag!N6,übertrag!M6)</f>
        <v>44382</v>
      </c>
      <c r="P40" s="314"/>
      <c r="Q40" s="314"/>
      <c r="R40" s="315"/>
      <c r="S40" s="107">
        <f>IF(Einzelergebnisse!H37=0,"",Einzelergebnisse!L38)</f>
        <v>0</v>
      </c>
      <c r="T40" s="107">
        <f>IF(Einzelergebnisse!J38=0,"",Einzelergebnisse!J38)</f>
      </c>
      <c r="U40" s="107">
        <f>IF(Einzelergebnisse!K38=0,"",Einzelergebnisse!K38)</f>
      </c>
      <c r="V40" s="273">
        <f>IF(Einzelergebnisse!M38=0,"",Einzelergebnisse!M38)</f>
      </c>
      <c r="W40" s="274"/>
      <c r="X40" s="180">
        <f>IF(Einzelergebnisse!H37=0,"",IF(V40="",0,IF(V40=H40,0.5,IF(V40&gt;H40,1,0))))</f>
        <v>0</v>
      </c>
      <c r="Y40" s="299"/>
    </row>
    <row r="41" spans="1:25" ht="9" customHeight="1">
      <c r="A41" s="185" t="s">
        <v>50</v>
      </c>
      <c r="B41" s="301" t="s">
        <v>161</v>
      </c>
      <c r="C41" s="302"/>
      <c r="D41" s="303"/>
      <c r="E41" s="107"/>
      <c r="F41" s="107"/>
      <c r="G41" s="107"/>
      <c r="H41" s="296"/>
      <c r="I41" s="297"/>
      <c r="J41" s="180"/>
      <c r="K41" s="299"/>
      <c r="L41" s="92"/>
      <c r="M41" s="92"/>
      <c r="N41" s="96"/>
      <c r="O41" s="185" t="s">
        <v>50</v>
      </c>
      <c r="P41" s="301" t="s">
        <v>161</v>
      </c>
      <c r="Q41" s="302"/>
      <c r="R41" s="303"/>
      <c r="S41" s="107"/>
      <c r="T41" s="107"/>
      <c r="U41" s="107"/>
      <c r="V41" s="296"/>
      <c r="W41" s="297"/>
      <c r="X41" s="180"/>
      <c r="Y41" s="299"/>
    </row>
    <row r="42" spans="1:25" ht="12.75" customHeight="1">
      <c r="A42" s="105">
        <f>übertrag!O27</f>
        <v>0</v>
      </c>
      <c r="B42" s="304">
        <f>übertrag!Z13</f>
        <v>0</v>
      </c>
      <c r="C42" s="305"/>
      <c r="D42" s="306"/>
      <c r="E42" s="107">
        <f>IF(Einzelergebnisse!A37=0,"",Einzelergebnisse!E39)</f>
        <v>0</v>
      </c>
      <c r="F42" s="107">
        <f>IF(Einzelergebnisse!C39=0,"",Einzelergebnisse!C39)</f>
      </c>
      <c r="G42" s="107">
        <f>IF(Einzelergebnisse!D39=0,"",Einzelergebnisse!D39)</f>
      </c>
      <c r="H42" s="273">
        <f>IF(Einzelergebnisse!F39=0,"",Einzelergebnisse!F39)</f>
      </c>
      <c r="I42" s="274"/>
      <c r="J42" s="180">
        <f>IF(Einzelergebnisse!A37=0,"",IF(H42="",0,IF(H42=V42,0.5,IF(H42&gt;V42,1,0))))</f>
        <v>0</v>
      </c>
      <c r="K42" s="299"/>
      <c r="L42" s="92"/>
      <c r="M42" s="92"/>
      <c r="N42" s="96"/>
      <c r="O42" s="104">
        <f>IF(übertrag!O12="",übertrag!P12,übertrag!O12)</f>
        <v>0</v>
      </c>
      <c r="P42" s="311">
        <f>IF(übertrag!K12="",übertrag!L12,übertrag!K12)</f>
        <v>0</v>
      </c>
      <c r="Q42" s="311"/>
      <c r="R42" s="312"/>
      <c r="S42" s="107">
        <f>IF(Einzelergebnisse!H37=0,"",Einzelergebnisse!L39)</f>
        <v>0</v>
      </c>
      <c r="T42" s="107">
        <f>IF(Einzelergebnisse!J39=0,"",Einzelergebnisse!J39)</f>
      </c>
      <c r="U42" s="107">
        <f>IF(Einzelergebnisse!K39=0,"",Einzelergebnisse!K39)</f>
      </c>
      <c r="V42" s="273">
        <f>IF(Einzelergebnisse!M39=0,"",Einzelergebnisse!M39)</f>
      </c>
      <c r="W42" s="274"/>
      <c r="X42" s="180">
        <f>IF(Einzelergebnisse!H37=0,"",IF(V42="",0,IF(V42=H42,0.5,IF(V42&gt;H42,1,0))))</f>
        <v>0</v>
      </c>
      <c r="Y42" s="299"/>
    </row>
    <row r="43" spans="1:25" ht="12.75" customHeight="1" thickBot="1">
      <c r="A43" s="108">
        <f>übertrag!M27</f>
        <v>0</v>
      </c>
      <c r="B43" s="307"/>
      <c r="C43" s="308"/>
      <c r="D43" s="309"/>
      <c r="E43" s="107">
        <f>IF(Einzelergebnisse!A37=0,"",Einzelergebnisse!E40)</f>
        <v>0</v>
      </c>
      <c r="F43" s="107">
        <f>IF(Einzelergebnisse!C40=0,"",Einzelergebnisse!C40)</f>
      </c>
      <c r="G43" s="107">
        <f>IF(Einzelergebnisse!D40=0,"",Einzelergebnisse!D40)</f>
      </c>
      <c r="H43" s="273">
        <f>IF(Einzelergebnisse!F40=0,"",Einzelergebnisse!F40)</f>
      </c>
      <c r="I43" s="274"/>
      <c r="J43" s="180">
        <f>IF(Einzelergebnisse!A37=0,"",IF(H43="",0,IF(H43=V43,0.5,IF(H43&gt;V43,1,0))))</f>
        <v>0</v>
      </c>
      <c r="K43" s="300"/>
      <c r="L43" s="92"/>
      <c r="M43" s="92"/>
      <c r="N43" s="96"/>
      <c r="O43" s="94">
        <f>IF(übertrag!M12="",übertrag!N12,übertrag!M12)</f>
        <v>0</v>
      </c>
      <c r="P43" s="318"/>
      <c r="Q43" s="318"/>
      <c r="R43" s="319"/>
      <c r="S43" s="107">
        <f>IF(Einzelergebnisse!H37=0,"",Einzelergebnisse!L40)</f>
        <v>0</v>
      </c>
      <c r="T43" s="107">
        <f>IF(Einzelergebnisse!J40=0,"",Einzelergebnisse!J40)</f>
      </c>
      <c r="U43" s="107">
        <f>IF(Einzelergebnisse!K40=0,"",Einzelergebnisse!K40)</f>
      </c>
      <c r="V43" s="273">
        <f>IF(Einzelergebnisse!M40=0,"",Einzelergebnisse!M40)</f>
      </c>
      <c r="W43" s="274"/>
      <c r="X43" s="180">
        <f>IF(Einzelergebnisse!H37=0,"",IF(V43="",0,IF(V43=H43,0.5,IF(V43&gt;H43,1,0))))</f>
        <v>0</v>
      </c>
      <c r="Y43" s="300"/>
    </row>
    <row r="44" spans="1:26" ht="12.75" customHeight="1" thickBot="1">
      <c r="A44" s="95"/>
      <c r="B44" s="96"/>
      <c r="C44" s="96"/>
      <c r="D44" s="96"/>
      <c r="E44" s="119">
        <f>IF(Einzelergebnisse!A37=0,"",SUM(E39:E43))</f>
        <v>0</v>
      </c>
      <c r="F44" s="118">
        <f>IF(Einzelergebnisse!A37=0,"",SUM(F39:F43))</f>
        <v>0</v>
      </c>
      <c r="G44" s="119">
        <f>IF(Einzelergebnisse!A37=0,"",SUM(G39:G43))</f>
        <v>0</v>
      </c>
      <c r="H44" s="294">
        <f>IF(Einzelergebnisse!A37=0,"",SUM(H39:H43))</f>
        <v>0</v>
      </c>
      <c r="I44" s="295"/>
      <c r="J44" s="119">
        <f>IF(Einzelergebnisse!A37=0,"",SUM(J39:J40,J42:J43))</f>
        <v>0</v>
      </c>
      <c r="K44" s="186"/>
      <c r="L44" s="213">
        <f>IF(H39="","",RANK(AG14,$AG$10:$AG$15,0))</f>
      </c>
      <c r="M44" s="93"/>
      <c r="N44" s="96"/>
      <c r="O44" s="95"/>
      <c r="P44" s="96"/>
      <c r="Q44" s="96"/>
      <c r="R44" s="96"/>
      <c r="S44" s="119">
        <f>IF(Einzelergebnisse!H37=0,"",SUM(S39,S40,S42,S43))</f>
        <v>0</v>
      </c>
      <c r="T44" s="118">
        <f>IF(Einzelergebnisse!H37=0,"",SUM(T39,T40,T42,T43))</f>
        <v>0</v>
      </c>
      <c r="U44" s="119">
        <f>IF(Einzelergebnisse!H37=0,"",SUM(U39,U40,U42,U43))</f>
        <v>0</v>
      </c>
      <c r="V44" s="294">
        <f>IF(Einzelergebnisse!H37=0,"",SUM(V39,V40,V42,V43))</f>
        <v>0</v>
      </c>
      <c r="W44" s="295"/>
      <c r="X44" s="119">
        <f>IF(Einzelergebnisse!H37=0,"",SUM(X39:X40,X42:X43))</f>
        <v>0</v>
      </c>
      <c r="Y44" s="186"/>
      <c r="Z44" s="214">
        <f>IF(V39="","",RANK(AH14,$AH$10:$AH$15,0))</f>
      </c>
    </row>
    <row r="45" spans="1:25" ht="9" customHeight="1">
      <c r="A45" s="181" t="s">
        <v>50</v>
      </c>
      <c r="B45" s="285" t="s">
        <v>160</v>
      </c>
      <c r="C45" s="286"/>
      <c r="D45" s="287"/>
      <c r="E45" s="183" t="s">
        <v>51</v>
      </c>
      <c r="F45" s="183" t="s">
        <v>52</v>
      </c>
      <c r="G45" s="183" t="s">
        <v>30</v>
      </c>
      <c r="H45" s="285" t="s">
        <v>66</v>
      </c>
      <c r="I45" s="287"/>
      <c r="J45" s="182" t="s">
        <v>72</v>
      </c>
      <c r="K45" s="184" t="s">
        <v>53</v>
      </c>
      <c r="L45" s="70"/>
      <c r="M45" s="70"/>
      <c r="N45" s="96"/>
      <c r="O45" s="181" t="s">
        <v>50</v>
      </c>
      <c r="P45" s="285" t="s">
        <v>160</v>
      </c>
      <c r="Q45" s="286"/>
      <c r="R45" s="287"/>
      <c r="S45" s="183" t="s">
        <v>51</v>
      </c>
      <c r="T45" s="183" t="s">
        <v>52</v>
      </c>
      <c r="U45" s="183" t="s">
        <v>30</v>
      </c>
      <c r="V45" s="285" t="s">
        <v>66</v>
      </c>
      <c r="W45" s="287"/>
      <c r="X45" s="182" t="s">
        <v>72</v>
      </c>
      <c r="Y45" s="184" t="s">
        <v>53</v>
      </c>
    </row>
    <row r="46" spans="1:25" ht="12.75" customHeight="1">
      <c r="A46" s="105">
        <f>übertrag!O21</f>
        <v>124225</v>
      </c>
      <c r="B46" s="351" t="str">
        <f>übertrag!Z7</f>
        <v>Veligi, Aurent</v>
      </c>
      <c r="C46" s="352"/>
      <c r="D46" s="353"/>
      <c r="E46" s="107">
        <f>IF(Einzelergebnisse!A45=0,"",Einzelergebnisse!E45)</f>
        <v>0</v>
      </c>
      <c r="F46" s="107">
        <f>IF(Einzelergebnisse!C45=0,"",Einzelergebnisse!C45)</f>
      </c>
      <c r="G46" s="107">
        <f>IF(Einzelergebnisse!D45=0,"",Einzelergebnisse!D45)</f>
      </c>
      <c r="H46" s="273">
        <f>IF(Einzelergebnisse!F45=0,"",Einzelergebnisse!F45)</f>
      </c>
      <c r="I46" s="274"/>
      <c r="J46" s="180">
        <f>IF(Einzelergebnisse!A45=0,"",IF(H46="",0,IF(H46=V46,0.5,IF(H46&gt;V46,1,0))))</f>
        <v>0</v>
      </c>
      <c r="K46" s="298">
        <f>IF(Einzelergebnisse!A45=0,"",IF(H46="",0,IF(J51&amp;H51=X51&amp;V51,0.5,IF(J51&amp;H51&gt;X51&amp;V51,1,IF(J51&gt;X51,1,0)))))</f>
        <v>0</v>
      </c>
      <c r="L46" s="92"/>
      <c r="M46" s="92"/>
      <c r="N46" s="96"/>
      <c r="O46" s="104">
        <f>IF(übertrag!O7="",übertrag!P7,übertrag!O7)</f>
        <v>137797</v>
      </c>
      <c r="P46" s="311" t="str">
        <f>IF(übertrag!K7="",übertrag!L7,übertrag!K7)</f>
        <v>Michel, Kim</v>
      </c>
      <c r="Q46" s="311"/>
      <c r="R46" s="312"/>
      <c r="S46" s="107">
        <f>IF(Einzelergebnisse!H45=0,"",Einzelergebnisse!L45)</f>
        <v>0</v>
      </c>
      <c r="T46" s="107">
        <f>IF(Einzelergebnisse!J45=0,"",Einzelergebnisse!J45)</f>
      </c>
      <c r="U46" s="107">
        <f>IF(Einzelergebnisse!K45=0,"",Einzelergebnisse!K45)</f>
      </c>
      <c r="V46" s="273">
        <f>IF(Einzelergebnisse!M45=0,"",Einzelergebnisse!M45)</f>
      </c>
      <c r="W46" s="274"/>
      <c r="X46" s="180">
        <f>IF(Einzelergebnisse!H45=0,"",IF(V46="",0,IF(V46=H46,0.5,IF(V46&gt;H46,1,0))))</f>
        <v>0</v>
      </c>
      <c r="Y46" s="298">
        <f>IF(Einzelergebnisse!H45=0,"",IF(V46="",0,IF(X51&amp;V51=J51&amp;H51,0.5,IF(X51&amp;V51&gt;J51&amp;H51,1,IF(X51&gt;J51,1,0)))))</f>
        <v>0</v>
      </c>
    </row>
    <row r="47" spans="1:25" ht="12.75" customHeight="1">
      <c r="A47" s="97">
        <f>übertrag!M21</f>
        <v>44348</v>
      </c>
      <c r="B47" s="354"/>
      <c r="C47" s="355"/>
      <c r="D47" s="356"/>
      <c r="E47" s="107">
        <f>IF(Einzelergebnisse!A45=0,"",Einzelergebnisse!E46)</f>
        <v>0</v>
      </c>
      <c r="F47" s="107">
        <f>IF(Einzelergebnisse!C46=0,"",Einzelergebnisse!C46)</f>
      </c>
      <c r="G47" s="107">
        <f>IF(Einzelergebnisse!D46=0,"",Einzelergebnisse!D46)</f>
      </c>
      <c r="H47" s="273">
        <f>IF(Einzelergebnisse!F46=0,"",Einzelergebnisse!F46)</f>
      </c>
      <c r="I47" s="274"/>
      <c r="J47" s="180">
        <f>IF(Einzelergebnisse!A45=0,"",IF(H47="",0,IF(H47=V47,0.5,IF(H47&gt;V47,1,0))))</f>
        <v>0</v>
      </c>
      <c r="K47" s="299"/>
      <c r="L47" s="92"/>
      <c r="M47" s="92"/>
      <c r="N47" s="96"/>
      <c r="O47" s="103">
        <f>IF(übertrag!M7="",übertrag!N7,übertrag!M7)</f>
        <v>44357</v>
      </c>
      <c r="P47" s="314"/>
      <c r="Q47" s="314"/>
      <c r="R47" s="315"/>
      <c r="S47" s="107">
        <f>IF(Einzelergebnisse!H45=0,"",Einzelergebnisse!L46)</f>
        <v>0</v>
      </c>
      <c r="T47" s="107">
        <f>IF(Einzelergebnisse!J46=0,"",Einzelergebnisse!J46)</f>
      </c>
      <c r="U47" s="107">
        <f>IF(Einzelergebnisse!K46=0,"",Einzelergebnisse!K46)</f>
      </c>
      <c r="V47" s="273">
        <f>IF(Einzelergebnisse!M46=0,"",Einzelergebnisse!M46)</f>
      </c>
      <c r="W47" s="274"/>
      <c r="X47" s="180">
        <f>IF(Einzelergebnisse!H45=0,"",IF(V47="",0,IF(V47=H47,0.5,IF(V47&gt;H47,1,0))))</f>
        <v>0</v>
      </c>
      <c r="Y47" s="299"/>
    </row>
    <row r="48" spans="1:25" ht="9" customHeight="1">
      <c r="A48" s="185" t="s">
        <v>50</v>
      </c>
      <c r="B48" s="301" t="s">
        <v>161</v>
      </c>
      <c r="C48" s="302"/>
      <c r="D48" s="303"/>
      <c r="E48" s="107"/>
      <c r="F48" s="107"/>
      <c r="G48" s="107"/>
      <c r="H48" s="296"/>
      <c r="I48" s="297"/>
      <c r="J48" s="180"/>
      <c r="K48" s="299"/>
      <c r="L48" s="92"/>
      <c r="M48" s="92"/>
      <c r="N48" s="96"/>
      <c r="O48" s="185" t="s">
        <v>50</v>
      </c>
      <c r="P48" s="301" t="s">
        <v>161</v>
      </c>
      <c r="Q48" s="302"/>
      <c r="R48" s="303"/>
      <c r="S48" s="107"/>
      <c r="T48" s="107"/>
      <c r="U48" s="107"/>
      <c r="V48" s="296"/>
      <c r="W48" s="297"/>
      <c r="X48" s="180"/>
      <c r="Y48" s="299"/>
    </row>
    <row r="49" spans="1:25" ht="12.75" customHeight="1">
      <c r="A49" s="105">
        <f>übertrag!O28</f>
        <v>0</v>
      </c>
      <c r="B49" s="304">
        <f>übertrag!Z14</f>
        <v>0</v>
      </c>
      <c r="C49" s="305"/>
      <c r="D49" s="306"/>
      <c r="E49" s="107">
        <f>IF(Einzelergebnisse!A45=0,"",Einzelergebnisse!E47)</f>
        <v>0</v>
      </c>
      <c r="F49" s="107">
        <f>IF(Einzelergebnisse!C47=0,"",Einzelergebnisse!C47)</f>
      </c>
      <c r="G49" s="107">
        <f>IF(Einzelergebnisse!D47=0,"",Einzelergebnisse!D47)</f>
      </c>
      <c r="H49" s="273">
        <f>IF(Einzelergebnisse!F47=0,"",Einzelergebnisse!F47)</f>
      </c>
      <c r="I49" s="274"/>
      <c r="J49" s="180">
        <f>IF(Einzelergebnisse!A45=0,"",IF(H49="",0,IF(H49=V49,0.5,IF(H49&gt;V49,1,0))))</f>
        <v>0</v>
      </c>
      <c r="K49" s="299"/>
      <c r="L49" s="92"/>
      <c r="M49" s="92"/>
      <c r="N49" s="96"/>
      <c r="O49" s="104">
        <f>IF(übertrag!O13="",übertrag!P13,übertrag!O13)</f>
        <v>0</v>
      </c>
      <c r="P49" s="311">
        <f>IF(übertrag!K13="",übertrag!L13,übertrag!K13)</f>
        <v>0</v>
      </c>
      <c r="Q49" s="311"/>
      <c r="R49" s="312"/>
      <c r="S49" s="107">
        <f>IF(Einzelergebnisse!H45=0,"",Einzelergebnisse!L47)</f>
        <v>0</v>
      </c>
      <c r="T49" s="107">
        <f>IF(Einzelergebnisse!J47=0,"",Einzelergebnisse!J47)</f>
      </c>
      <c r="U49" s="107">
        <f>IF(Einzelergebnisse!K47=0,"",Einzelergebnisse!K47)</f>
      </c>
      <c r="V49" s="273">
        <f>IF(Einzelergebnisse!M47=0,"",Einzelergebnisse!M47)</f>
      </c>
      <c r="W49" s="274"/>
      <c r="X49" s="180">
        <f>IF(Einzelergebnisse!H45=0,"",IF(V49="",0,IF(V49=H49,0.5,IF(V49&gt;H49,1,0))))</f>
        <v>0</v>
      </c>
      <c r="Y49" s="299"/>
    </row>
    <row r="50" spans="1:25" ht="12.75" customHeight="1" thickBot="1">
      <c r="A50" s="108">
        <f>übertrag!M28</f>
        <v>0</v>
      </c>
      <c r="B50" s="307"/>
      <c r="C50" s="308"/>
      <c r="D50" s="309"/>
      <c r="E50" s="107">
        <f>IF(Einzelergebnisse!A45=0,"",Einzelergebnisse!E48)</f>
        <v>0</v>
      </c>
      <c r="F50" s="107">
        <f>IF(Einzelergebnisse!C48=0,"",Einzelergebnisse!C48)</f>
      </c>
      <c r="G50" s="107">
        <f>IF(Einzelergebnisse!D48=0,"",Einzelergebnisse!D48)</f>
      </c>
      <c r="H50" s="273">
        <f>IF(Einzelergebnisse!F48=0,"",Einzelergebnisse!F48)</f>
      </c>
      <c r="I50" s="274"/>
      <c r="J50" s="180">
        <f>IF(Einzelergebnisse!A45=0,"",IF(H50="",0,IF(H50=V50,0.5,IF(H50&gt;V50,1,0))))</f>
        <v>0</v>
      </c>
      <c r="K50" s="300"/>
      <c r="L50" s="92"/>
      <c r="M50" s="92"/>
      <c r="N50" s="96"/>
      <c r="O50" s="94">
        <f>IF(übertrag!M13="",übertrag!N13,übertrag!M13)</f>
        <v>0</v>
      </c>
      <c r="P50" s="318"/>
      <c r="Q50" s="318"/>
      <c r="R50" s="319"/>
      <c r="S50" s="107">
        <f>IF(Einzelergebnisse!H45=0,"",Einzelergebnisse!L48)</f>
        <v>0</v>
      </c>
      <c r="T50" s="107">
        <f>IF(Einzelergebnisse!J48=0,"",Einzelergebnisse!J48)</f>
      </c>
      <c r="U50" s="107">
        <f>IF(Einzelergebnisse!K48=0,"",Einzelergebnisse!K48)</f>
      </c>
      <c r="V50" s="273">
        <f>IF(Einzelergebnisse!M48=0,"",Einzelergebnisse!M48)</f>
      </c>
      <c r="W50" s="274"/>
      <c r="X50" s="180">
        <f>IF(Einzelergebnisse!H45=0,"",IF(V50="",0,IF(V50=H50,0.5,IF(V50&gt;H50,1,0))))</f>
        <v>0</v>
      </c>
      <c r="Y50" s="300"/>
    </row>
    <row r="51" spans="1:26" ht="12.75" customHeight="1" thickBot="1">
      <c r="A51" s="98"/>
      <c r="B51" s="98"/>
      <c r="C51" s="98"/>
      <c r="D51" s="98"/>
      <c r="E51" s="187">
        <f>IF(Einzelergebnisse!A45=0,"",SUM(E46:E50))</f>
        <v>0</v>
      </c>
      <c r="F51" s="188">
        <f>IF(Einzelergebnisse!A45=0,"",SUM(F46:F50))</f>
        <v>0</v>
      </c>
      <c r="G51" s="187">
        <f>IF(Einzelergebnisse!A45=0,"",SUM(G46:G50))</f>
        <v>0</v>
      </c>
      <c r="H51" s="292">
        <f>IF(Einzelergebnisse!A45=0,"",SUM(H46:H50))</f>
        <v>0</v>
      </c>
      <c r="I51" s="293"/>
      <c r="J51" s="187">
        <f>IF(Einzelergebnisse!A45=0,"",SUM(J46:J47,J49:J50))</f>
        <v>0</v>
      </c>
      <c r="K51" s="189"/>
      <c r="L51" s="213">
        <f>IF(H46="","",RANK(AG15,$AG$10:$AG$15,0))</f>
      </c>
      <c r="M51" s="93"/>
      <c r="N51" s="96"/>
      <c r="O51" s="96"/>
      <c r="P51" s="96"/>
      <c r="Q51" s="96"/>
      <c r="R51" s="96"/>
      <c r="S51" s="187">
        <f>IF(Einzelergebnisse!H45=0,"",SUM(S46,S47,S49,S50))</f>
        <v>0</v>
      </c>
      <c r="T51" s="188">
        <f>IF(Einzelergebnisse!H45=0,"",SUM(T46,T47,T49,T50))</f>
        <v>0</v>
      </c>
      <c r="U51" s="187">
        <f>IF(Einzelergebnisse!H45=0,"",SUM(U46,U47,U49,U50))</f>
        <v>0</v>
      </c>
      <c r="V51" s="292">
        <f>IF(Einzelergebnisse!H45=0,"",SUM(V46,V47,V49,V50))</f>
        <v>0</v>
      </c>
      <c r="W51" s="293"/>
      <c r="X51" s="187">
        <f>IF(Einzelergebnisse!H45=0,"",SUM(X46:X47,X49:X50))</f>
        <v>0</v>
      </c>
      <c r="Y51" s="189"/>
      <c r="Z51" s="214">
        <f>IF(V46="","",RANK(AH15,$AH$10:$AH$15,0))</f>
      </c>
    </row>
    <row r="52" spans="1:26" ht="12.75" customHeight="1">
      <c r="A52" s="98"/>
      <c r="B52" s="98"/>
      <c r="C52" s="98"/>
      <c r="D52" s="113"/>
      <c r="E52" s="191" t="s">
        <v>147</v>
      </c>
      <c r="F52" s="191" t="s">
        <v>148</v>
      </c>
      <c r="G52" s="191" t="s">
        <v>149</v>
      </c>
      <c r="H52" s="327" t="s">
        <v>150</v>
      </c>
      <c r="I52" s="327"/>
      <c r="J52" s="191" t="s">
        <v>142</v>
      </c>
      <c r="K52" s="191" t="s">
        <v>151</v>
      </c>
      <c r="L52" s="115"/>
      <c r="M52" s="99"/>
      <c r="N52" s="98"/>
      <c r="O52" s="98"/>
      <c r="P52" s="98"/>
      <c r="Q52" s="98"/>
      <c r="R52" s="114"/>
      <c r="S52" s="191" t="s">
        <v>147</v>
      </c>
      <c r="T52" s="191" t="s">
        <v>148</v>
      </c>
      <c r="U52" s="191" t="s">
        <v>149</v>
      </c>
      <c r="V52" s="327" t="s">
        <v>150</v>
      </c>
      <c r="W52" s="327"/>
      <c r="X52" s="191" t="s">
        <v>142</v>
      </c>
      <c r="Y52" s="191" t="s">
        <v>151</v>
      </c>
      <c r="Z52" s="116" t="s">
        <v>53</v>
      </c>
    </row>
    <row r="53" spans="1:25" ht="14.25" customHeight="1">
      <c r="A53" s="98"/>
      <c r="B53" s="98"/>
      <c r="C53" s="98"/>
      <c r="D53" s="99"/>
      <c r="E53" s="192">
        <f>IF(Einzelergebnisse!A5=0,"",SUM(E16,E23,E30,E37,E44,E51))</f>
        <v>0</v>
      </c>
      <c r="F53" s="206">
        <f>IF(Einzelergebnisse!A5=0,"",SUM(F16,F23,F30,F37,F44,F51))</f>
        <v>0</v>
      </c>
      <c r="G53" s="206">
        <f>IF(Einzelergebnisse!A5=0,"",SUM(G16,G23,G30,G37,G44,G51))</f>
        <v>0</v>
      </c>
      <c r="H53" s="348">
        <f>IF(Einzelergebnisse!A5=0,"",SUM(H16,H23,H30,H37,H44,H51))</f>
        <v>0</v>
      </c>
      <c r="I53" s="348" t="e">
        <v>#REF!</v>
      </c>
      <c r="J53" s="207">
        <f>IF(Einzelergebnisse!A5=0,"",SUM(J16,J23,J30,J37,J44,J51))</f>
        <v>0</v>
      </c>
      <c r="K53" s="192">
        <f>IF(Einzelergebnisse!A5=0,"",SUM(K11,K18,K25,K32,K39,K46))</f>
        <v>0</v>
      </c>
      <c r="L53" s="100"/>
      <c r="M53" s="100"/>
      <c r="N53" s="109" t="s">
        <v>75</v>
      </c>
      <c r="O53" s="91"/>
      <c r="P53" s="98"/>
      <c r="Q53" s="98"/>
      <c r="R53" s="99"/>
      <c r="S53" s="192">
        <f>IF(Einzelergebnisse!H5=0,"",SUM(S16,S23,S30,S37,S44,S51))</f>
        <v>0</v>
      </c>
      <c r="T53" s="206">
        <f>IF(Einzelergebnisse!H5=0,"",SUM(T16,T23,T30,T37,T44,T51))</f>
        <v>0</v>
      </c>
      <c r="U53" s="206">
        <f>IF(Einzelergebnisse!H5=0,"",SUM(U16,U23,U30,U37,U44,U51))</f>
        <v>0</v>
      </c>
      <c r="V53" s="348">
        <f>IF(Einzelergebnisse!H5=0,"",SUM(V16,V23,V30,V37,V44,V51))</f>
        <v>0</v>
      </c>
      <c r="W53" s="348"/>
      <c r="X53" s="207">
        <f>IF(Einzelergebnisse!H5=0,"",SUM(X16,X23,X30,X37,X44,X51))</f>
        <v>0</v>
      </c>
      <c r="Y53" s="192">
        <f>IF(Einzelergebnisse!H5=0,"",SUM(Y11,Y18,Y25,Y32,Y39,Y46))</f>
        <v>0</v>
      </c>
    </row>
    <row r="54" spans="3:24" ht="13.5" customHeight="1">
      <c r="C54" s="101" t="s">
        <v>77</v>
      </c>
      <c r="D54" s="117">
        <f>IF(Einzelergebnisse!A5=0,"",SUM(H16,H23,H30,H37,H44,H51))</f>
        <v>0</v>
      </c>
      <c r="E54" s="332" t="s">
        <v>74</v>
      </c>
      <c r="F54" s="332"/>
      <c r="G54" s="332"/>
      <c r="H54" s="332"/>
      <c r="I54" s="332"/>
      <c r="J54" s="117">
        <f>IF(Einzelergebnisse!A5=0,"",IF(D54=0,0,IF(D54=R54,1,IF(D54&gt;R54,2,0))))</f>
        <v>0</v>
      </c>
      <c r="K54" s="85"/>
      <c r="L54" s="125">
        <f>IF(Einzelergebnisse!A5=0,"",SUM(K53,J54))</f>
        <v>0</v>
      </c>
      <c r="M54" s="127" t="s">
        <v>54</v>
      </c>
      <c r="N54" s="112">
        <f>IF(Einzelergebnisse!H5=0,"",SUM(X54,Y53))</f>
        <v>0</v>
      </c>
      <c r="O54" s="102"/>
      <c r="Q54" s="101" t="s">
        <v>77</v>
      </c>
      <c r="R54" s="117">
        <f>IF(Einzelergebnisse!H5=0,"",SUM(V16,V23,V30,V37,V44,V51))</f>
        <v>0</v>
      </c>
      <c r="S54" s="332" t="s">
        <v>74</v>
      </c>
      <c r="T54" s="332"/>
      <c r="U54" s="332"/>
      <c r="V54" s="332"/>
      <c r="W54" s="101"/>
      <c r="X54" s="117">
        <f>IF(Einzelergebnisse!H5=0,"",IF(R54=0,0,IF(R54=D54,1,IF(R54&gt;D54,2,0))))</f>
        <v>0</v>
      </c>
    </row>
    <row r="55" spans="11:14" ht="13.5" customHeight="1">
      <c r="K55" s="101" t="s">
        <v>80</v>
      </c>
      <c r="L55" s="126">
        <f>IF(Einzelergebnisse!A5=0,"",IF(L54=0,0,IF(L54=N54,1,IF(L54&gt;N54,2,0))))</f>
        <v>0</v>
      </c>
      <c r="M55" s="127" t="s">
        <v>54</v>
      </c>
      <c r="N55" s="126">
        <f>IF(Einzelergebnisse!A5=0,"",IF(N54=0,0,IF(N54=L54,1,IF(N54&gt;L54,2,0))))</f>
        <v>0</v>
      </c>
    </row>
    <row r="56" spans="11:14" ht="4.5" customHeight="1">
      <c r="K56" s="85"/>
      <c r="L56" s="83"/>
      <c r="N56" s="83"/>
    </row>
    <row r="57" spans="1:26" ht="10.5" customHeight="1">
      <c r="A57" s="243"/>
      <c r="B57" s="244" t="s">
        <v>69</v>
      </c>
      <c r="C57" s="243"/>
      <c r="D57" s="243"/>
      <c r="E57" s="243"/>
      <c r="F57" s="243"/>
      <c r="G57" s="243"/>
      <c r="H57" s="244" t="s">
        <v>55</v>
      </c>
      <c r="I57" s="245" t="str">
        <f>IF(Grundeingaben!D20="","",Grundeingaben!D20)</f>
        <v>X</v>
      </c>
      <c r="J57" s="246" t="s">
        <v>56</v>
      </c>
      <c r="K57" s="245">
        <f>IF(Grundeingaben!E20="","",Grundeingaben!E20)</f>
      </c>
      <c r="L57" s="247" t="s">
        <v>57</v>
      </c>
      <c r="M57" s="243"/>
      <c r="N57" s="342" t="s">
        <v>91</v>
      </c>
      <c r="O57" s="343"/>
      <c r="P57" s="344"/>
      <c r="Q57" s="248"/>
      <c r="R57" s="244" t="s">
        <v>58</v>
      </c>
      <c r="S57" s="243"/>
      <c r="T57" s="243"/>
      <c r="U57" s="244" t="s">
        <v>59</v>
      </c>
      <c r="V57" s="245">
        <f>IF(Grundeingaben!D23="","",Grundeingaben!D23)</f>
      </c>
      <c r="W57" s="246" t="s">
        <v>56</v>
      </c>
      <c r="X57" s="243"/>
      <c r="Y57" s="245" t="str">
        <f>IF(Grundeingaben!E23="","",Grundeingaben!E23)</f>
        <v>X</v>
      </c>
      <c r="Z57" s="246" t="s">
        <v>57</v>
      </c>
    </row>
    <row r="58" spans="1:26" ht="10.5" customHeight="1">
      <c r="A58" s="243"/>
      <c r="B58" s="244" t="s">
        <v>70</v>
      </c>
      <c r="C58" s="243"/>
      <c r="D58" s="243"/>
      <c r="E58" s="243"/>
      <c r="F58" s="243"/>
      <c r="G58" s="243"/>
      <c r="H58" s="244" t="s">
        <v>60</v>
      </c>
      <c r="I58" s="245" t="str">
        <f>IF(Grundeingaben!D21="","",Grundeingaben!D21)</f>
        <v>X</v>
      </c>
      <c r="J58" s="246" t="s">
        <v>56</v>
      </c>
      <c r="K58" s="245">
        <f>IF(Grundeingaben!E21="","",Grundeingaben!E21)</f>
      </c>
      <c r="L58" s="247" t="s">
        <v>57</v>
      </c>
      <c r="M58" s="243"/>
      <c r="N58" s="345">
        <f>Grundeingaben!C33</f>
        <v>0</v>
      </c>
      <c r="O58" s="346"/>
      <c r="P58" s="347"/>
      <c r="Q58" s="248"/>
      <c r="R58" s="244" t="s">
        <v>61</v>
      </c>
      <c r="S58" s="243"/>
      <c r="T58" s="243"/>
      <c r="U58" s="244" t="s">
        <v>62</v>
      </c>
      <c r="V58" s="245">
        <f>IF(Grundeingaben!D24="","",Grundeingaben!D24)</f>
      </c>
      <c r="W58" s="246" t="s">
        <v>56</v>
      </c>
      <c r="X58" s="243"/>
      <c r="Y58" s="245" t="s">
        <v>7</v>
      </c>
      <c r="Z58" s="246" t="s">
        <v>57</v>
      </c>
    </row>
    <row r="59" spans="1:26" ht="10.5" customHeight="1">
      <c r="A59" s="243"/>
      <c r="B59" s="244" t="s">
        <v>71</v>
      </c>
      <c r="C59" s="243"/>
      <c r="D59" s="243"/>
      <c r="E59" s="243"/>
      <c r="F59" s="243"/>
      <c r="G59" s="243"/>
      <c r="H59" s="244" t="s">
        <v>63</v>
      </c>
      <c r="I59" s="245">
        <f>IF(Grundeingaben!D22="","",Grundeingaben!D22)</f>
      </c>
      <c r="J59" s="246" t="s">
        <v>56</v>
      </c>
      <c r="K59" s="245" t="str">
        <f>IF(Grundeingaben!E22="","",Grundeingaben!E22)</f>
        <v>X</v>
      </c>
      <c r="L59" s="247" t="s">
        <v>57</v>
      </c>
      <c r="M59" s="243"/>
      <c r="N59" s="243"/>
      <c r="O59" s="243"/>
      <c r="P59" s="243"/>
      <c r="Q59" s="248"/>
      <c r="R59" s="244" t="s">
        <v>64</v>
      </c>
      <c r="S59" s="243"/>
      <c r="T59" s="243"/>
      <c r="U59" s="244" t="s">
        <v>65</v>
      </c>
      <c r="V59" s="245">
        <f>IF(Grundeingaben!D25="","",Grundeingaben!D25)</f>
      </c>
      <c r="W59" s="246" t="s">
        <v>56</v>
      </c>
      <c r="X59" s="243"/>
      <c r="Y59" s="245" t="s">
        <v>7</v>
      </c>
      <c r="Z59" s="246" t="s">
        <v>57</v>
      </c>
    </row>
    <row r="60" spans="1:26" ht="10.5" customHeight="1">
      <c r="A60" s="243"/>
      <c r="B60" s="243"/>
      <c r="C60" s="243"/>
      <c r="D60" s="243"/>
      <c r="E60" s="243"/>
      <c r="F60" s="243"/>
      <c r="G60" s="243"/>
      <c r="H60" s="249" t="s">
        <v>67</v>
      </c>
      <c r="I60" s="250"/>
      <c r="J60" s="246" t="s">
        <v>56</v>
      </c>
      <c r="K60" s="251"/>
      <c r="L60" s="247" t="s">
        <v>57</v>
      </c>
      <c r="M60" s="243"/>
      <c r="N60" s="243"/>
      <c r="O60" s="243"/>
      <c r="P60" s="244" t="s">
        <v>68</v>
      </c>
      <c r="Q60" s="252">
        <f>Grundeingaben!D29</f>
      </c>
      <c r="R60" s="243"/>
      <c r="S60" s="243"/>
      <c r="T60" s="243"/>
      <c r="U60" s="249" t="s">
        <v>67</v>
      </c>
      <c r="V60" s="250"/>
      <c r="W60" s="246" t="s">
        <v>56</v>
      </c>
      <c r="X60" s="243"/>
      <c r="Y60" s="251"/>
      <c r="Z60" s="246" t="s">
        <v>57</v>
      </c>
    </row>
    <row r="61" spans="1:26" ht="18" customHeight="1">
      <c r="A61" s="248"/>
      <c r="B61" s="244" t="s">
        <v>78</v>
      </c>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row>
    <row r="62" spans="1:26" ht="18" customHeight="1">
      <c r="A62" s="341"/>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row>
    <row r="63" spans="1:26" ht="18" customHeight="1">
      <c r="A63" s="357"/>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row>
    <row r="64" spans="1:26" ht="18" customHeight="1">
      <c r="A64" s="253"/>
      <c r="B64" s="254" t="s">
        <v>44</v>
      </c>
      <c r="C64" s="339"/>
      <c r="D64" s="339"/>
      <c r="E64" s="339"/>
      <c r="F64" s="339"/>
      <c r="G64" s="339"/>
      <c r="H64" s="255"/>
      <c r="I64" s="255"/>
      <c r="J64" s="255"/>
      <c r="K64" s="254" t="s">
        <v>79</v>
      </c>
      <c r="L64" s="339"/>
      <c r="M64" s="339"/>
      <c r="N64" s="339"/>
      <c r="O64" s="339"/>
      <c r="P64" s="339"/>
      <c r="Q64" s="255"/>
      <c r="R64" s="253"/>
      <c r="S64" s="254" t="s">
        <v>6</v>
      </c>
      <c r="T64" s="339"/>
      <c r="U64" s="339"/>
      <c r="V64" s="339"/>
      <c r="W64" s="339"/>
      <c r="X64" s="339"/>
      <c r="Y64" s="339"/>
      <c r="Z64" s="339"/>
    </row>
    <row r="65" spans="3:26" ht="15.75" customHeight="1">
      <c r="C65" s="338"/>
      <c r="D65" s="338"/>
      <c r="E65" s="338"/>
      <c r="F65" s="338"/>
      <c r="G65" s="340"/>
      <c r="H65" s="340"/>
      <c r="I65" s="340"/>
      <c r="J65" s="340"/>
      <c r="K65" s="340"/>
      <c r="L65" s="335"/>
      <c r="M65" s="335"/>
      <c r="N65" s="335"/>
      <c r="O65" s="335"/>
      <c r="P65" s="335"/>
      <c r="T65" s="336"/>
      <c r="U65" s="337"/>
      <c r="V65" s="337"/>
      <c r="W65" s="337"/>
      <c r="X65" s="337"/>
      <c r="Y65" s="337"/>
      <c r="Z65" s="337"/>
    </row>
  </sheetData>
  <sheetProtection password="CF7A" sheet="1"/>
  <mergeCells count="183">
    <mergeCell ref="A63:Z63"/>
    <mergeCell ref="C64:G64"/>
    <mergeCell ref="B4:C4"/>
    <mergeCell ref="P48:R48"/>
    <mergeCell ref="B49:D50"/>
    <mergeCell ref="P45:R45"/>
    <mergeCell ref="P49:R50"/>
    <mergeCell ref="B48:D48"/>
    <mergeCell ref="L7:N7"/>
    <mergeCell ref="L8:N8"/>
    <mergeCell ref="H52:I52"/>
    <mergeCell ref="H53:I53"/>
    <mergeCell ref="V53:W53"/>
    <mergeCell ref="A5:D7"/>
    <mergeCell ref="K25:K29"/>
    <mergeCell ref="H24:I24"/>
    <mergeCell ref="H23:I23"/>
    <mergeCell ref="H29:I29"/>
    <mergeCell ref="B27:D27"/>
    <mergeCell ref="B46:D47"/>
    <mergeCell ref="A62:Z62"/>
    <mergeCell ref="C61:Z61"/>
    <mergeCell ref="B21:D22"/>
    <mergeCell ref="B25:D26"/>
    <mergeCell ref="H21:I21"/>
    <mergeCell ref="H22:I22"/>
    <mergeCell ref="H50:I50"/>
    <mergeCell ref="N57:P57"/>
    <mergeCell ref="P21:R22"/>
    <mergeCell ref="N58:P58"/>
    <mergeCell ref="L65:P65"/>
    <mergeCell ref="T65:Z65"/>
    <mergeCell ref="C65:F65"/>
    <mergeCell ref="T64:Z64"/>
    <mergeCell ref="G65:K65"/>
    <mergeCell ref="L64:P64"/>
    <mergeCell ref="E54:I54"/>
    <mergeCell ref="S54:V54"/>
    <mergeCell ref="V48:W48"/>
    <mergeCell ref="K1:O1"/>
    <mergeCell ref="K11:K15"/>
    <mergeCell ref="B10:D10"/>
    <mergeCell ref="N4:O4"/>
    <mergeCell ref="N5:O5"/>
    <mergeCell ref="B14:D15"/>
    <mergeCell ref="D8:K8"/>
    <mergeCell ref="B3:C3"/>
    <mergeCell ref="B11:D12"/>
    <mergeCell ref="H14:I14"/>
    <mergeCell ref="B18:D19"/>
    <mergeCell ref="B28:D29"/>
    <mergeCell ref="H20:I20"/>
    <mergeCell ref="B20:D20"/>
    <mergeCell ref="B24:D24"/>
    <mergeCell ref="H27:I27"/>
    <mergeCell ref="H19:I19"/>
    <mergeCell ref="B32:D33"/>
    <mergeCell ref="H42:I42"/>
    <mergeCell ref="H38:I38"/>
    <mergeCell ref="B42:D43"/>
    <mergeCell ref="H32:I32"/>
    <mergeCell ref="H33:I33"/>
    <mergeCell ref="B34:D34"/>
    <mergeCell ref="B38:D38"/>
    <mergeCell ref="B39:D40"/>
    <mergeCell ref="H39:I39"/>
    <mergeCell ref="H34:I34"/>
    <mergeCell ref="B41:D41"/>
    <mergeCell ref="H41:I41"/>
    <mergeCell ref="V45:W45"/>
    <mergeCell ref="V40:W40"/>
    <mergeCell ref="V39:W39"/>
    <mergeCell ref="H44:I44"/>
    <mergeCell ref="B45:D45"/>
    <mergeCell ref="V31:W31"/>
    <mergeCell ref="V42:W42"/>
    <mergeCell ref="P31:R31"/>
    <mergeCell ref="V34:W34"/>
    <mergeCell ref="P38:R38"/>
    <mergeCell ref="V44:W44"/>
    <mergeCell ref="V43:W43"/>
    <mergeCell ref="V52:W52"/>
    <mergeCell ref="V51:W51"/>
    <mergeCell ref="K39:K43"/>
    <mergeCell ref="V33:W33"/>
    <mergeCell ref="V37:W37"/>
    <mergeCell ref="V35:W35"/>
    <mergeCell ref="Y18:Y22"/>
    <mergeCell ref="Y46:Y50"/>
    <mergeCell ref="K46:K50"/>
    <mergeCell ref="P46:R47"/>
    <mergeCell ref="V49:W49"/>
    <mergeCell ref="V50:W50"/>
    <mergeCell ref="K18:K22"/>
    <mergeCell ref="Y25:Y29"/>
    <mergeCell ref="P28:R29"/>
    <mergeCell ref="P27:R27"/>
    <mergeCell ref="P17:R17"/>
    <mergeCell ref="Y32:Y36"/>
    <mergeCell ref="Y39:Y43"/>
    <mergeCell ref="P41:R41"/>
    <mergeCell ref="P32:R33"/>
    <mergeCell ref="P39:R40"/>
    <mergeCell ref="P42:R43"/>
    <mergeCell ref="P35:R36"/>
    <mergeCell ref="V41:W41"/>
    <mergeCell ref="V38:W38"/>
    <mergeCell ref="P6:Z6"/>
    <mergeCell ref="N2:O2"/>
    <mergeCell ref="V5:Z5"/>
    <mergeCell ref="V3:Z3"/>
    <mergeCell ref="V27:W27"/>
    <mergeCell ref="P20:R20"/>
    <mergeCell ref="P18:R19"/>
    <mergeCell ref="Y11:Y15"/>
    <mergeCell ref="P10:R10"/>
    <mergeCell ref="V11:W11"/>
    <mergeCell ref="R8:Y8"/>
    <mergeCell ref="H11:I11"/>
    <mergeCell ref="H12:I12"/>
    <mergeCell ref="P11:R12"/>
    <mergeCell ref="V10:W10"/>
    <mergeCell ref="V12:W12"/>
    <mergeCell ref="V13:W13"/>
    <mergeCell ref="H16:I16"/>
    <mergeCell ref="P14:R15"/>
    <mergeCell ref="H30:I30"/>
    <mergeCell ref="H25:I25"/>
    <mergeCell ref="H26:I26"/>
    <mergeCell ref="H13:I13"/>
    <mergeCell ref="H17:I17"/>
    <mergeCell ref="H15:I15"/>
    <mergeCell ref="H28:I28"/>
    <mergeCell ref="H18:I18"/>
    <mergeCell ref="P25:R26"/>
    <mergeCell ref="V32:W32"/>
    <mergeCell ref="B13:D13"/>
    <mergeCell ref="V16:W16"/>
    <mergeCell ref="H10:I10"/>
    <mergeCell ref="V18:W18"/>
    <mergeCell ref="V19:W19"/>
    <mergeCell ref="V17:W17"/>
    <mergeCell ref="P13:R13"/>
    <mergeCell ref="V21:W21"/>
    <mergeCell ref="V22:W22"/>
    <mergeCell ref="V23:W23"/>
    <mergeCell ref="B17:D17"/>
    <mergeCell ref="V20:W20"/>
    <mergeCell ref="B35:D36"/>
    <mergeCell ref="B31:D31"/>
    <mergeCell ref="H35:I35"/>
    <mergeCell ref="V28:W28"/>
    <mergeCell ref="H31:I31"/>
    <mergeCell ref="H47:I47"/>
    <mergeCell ref="V29:W29"/>
    <mergeCell ref="V30:W30"/>
    <mergeCell ref="V25:W25"/>
    <mergeCell ref="V36:W36"/>
    <mergeCell ref="V24:W24"/>
    <mergeCell ref="V47:W47"/>
    <mergeCell ref="V46:W46"/>
    <mergeCell ref="K32:K36"/>
    <mergeCell ref="P34:R34"/>
    <mergeCell ref="P5:R5"/>
    <mergeCell ref="V14:W14"/>
    <mergeCell ref="H51:I51"/>
    <mergeCell ref="H36:I36"/>
    <mergeCell ref="H37:I37"/>
    <mergeCell ref="H40:I40"/>
    <mergeCell ref="H45:I45"/>
    <mergeCell ref="H46:I46"/>
    <mergeCell ref="H48:I48"/>
    <mergeCell ref="H43:I43"/>
    <mergeCell ref="N6:O6"/>
    <mergeCell ref="H49:I49"/>
    <mergeCell ref="P2:Z2"/>
    <mergeCell ref="P4:Z4"/>
    <mergeCell ref="E3:I3"/>
    <mergeCell ref="E4:I4"/>
    <mergeCell ref="P24:R24"/>
    <mergeCell ref="V26:W26"/>
    <mergeCell ref="V15:W15"/>
    <mergeCell ref="P3:R3"/>
  </mergeCells>
  <conditionalFormatting sqref="A35:D36 A42:D43 A49:D50 A14:D15 A21:D22 A28:D29 A11:D12 A18:D19 A25:D26 A32:D33 A39:D40 A46:D47">
    <cfRule type="cellIs" priority="8" dxfId="19" operator="equal" stopIfTrue="1">
      <formula>0</formula>
    </cfRule>
  </conditionalFormatting>
  <conditionalFormatting sqref="O50 O12 O18:O19 O25:O26 O32:O33 O39:O40 O46:O47 P14 P18 P25 P46 P32 O14:O15 O11:P11 O35:P35 O21:P21 O42:P42 O49:P49 P39 O22 O29 O36 O43 O28:P28">
    <cfRule type="cellIs" priority="7" dxfId="19" operator="equal" stopIfTrue="1">
      <formula>0</formula>
    </cfRule>
  </conditionalFormatting>
  <conditionalFormatting sqref="P3:R3 P4:Z4 V3:Z3 P5:R5 V5:Z5 P6:Z6 Y7">
    <cfRule type="cellIs" priority="6" dxfId="0" operator="equal" stopIfTrue="1">
      <formula>0</formula>
    </cfRule>
  </conditionalFormatting>
  <conditionalFormatting sqref="N58">
    <cfRule type="cellIs" priority="1" dxfId="0" operator="equal" stopIfTrue="1">
      <formula>0</formula>
    </cfRule>
  </conditionalFormatting>
  <conditionalFormatting sqref="C64:G64 L64:P64 T64:Z64">
    <cfRule type="cellIs" priority="2" dxfId="14" operator="equal" stopIfTrue="1">
      <formula>""</formula>
    </cfRule>
  </conditionalFormatting>
  <conditionalFormatting sqref="I60 K60">
    <cfRule type="expression" priority="3" dxfId="14" stopIfTrue="1">
      <formula>AND($I$60="",$K$60="")</formula>
    </cfRule>
  </conditionalFormatting>
  <conditionalFormatting sqref="V60 Y60">
    <cfRule type="expression" priority="4" dxfId="14" stopIfTrue="1">
      <formula>AND($V$60="",$Y$60="")</formula>
    </cfRule>
  </conditionalFormatting>
  <printOptions/>
  <pageMargins left="0.31496062992125984" right="0.31496062992125984" top="0.31496062992125984" bottom="0.03937007874015748" header="0.5118110236220472" footer="0.5118110236220472"/>
  <pageSetup horizontalDpi="600" verticalDpi="600" orientation="portrait" paperSize="9" scale="97" r:id="rId4"/>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gridLines="1"/>
  <pageMargins left="0.787401575" right="0.787401575" top="0.984251969" bottom="0.984251969" header="0.511811023" footer="0.511811023"/>
  <pageSetup horizontalDpi="300" verticalDpi="300" orientation="portrait" paperSize="9" r:id="rId3"/>
  <headerFooter alignWithMargins="0">
    <oddHeader>&amp;C&amp;A</oddHeader>
    <oddFooter>&amp;CSeite &amp;P</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Tabelle4"/>
  <dimension ref="A1:AE155"/>
  <sheetViews>
    <sheetView zoomScale="64" zoomScaleNormal="64" zoomScalePageLayoutView="0" workbookViewId="0" topLeftCell="F1">
      <pane ySplit="1" topLeftCell="A11" activePane="bottomLeft" state="frozen"/>
      <selection pane="topLeft" activeCell="L1" sqref="L1"/>
      <selection pane="bottomLeft" activeCell="Z11" sqref="Z11"/>
    </sheetView>
  </sheetViews>
  <sheetFormatPr defaultColWidth="11.421875" defaultRowHeight="12.75"/>
  <cols>
    <col min="10" max="10" width="5.00390625" style="0" customWidth="1"/>
    <col min="11" max="11" width="15.8515625" style="0" bestFit="1" customWidth="1"/>
    <col min="12" max="12" width="15.28125" style="0" bestFit="1" customWidth="1"/>
    <col min="13" max="13" width="12.8515625" style="0" bestFit="1" customWidth="1"/>
    <col min="14" max="14" width="16.7109375" style="0" bestFit="1" customWidth="1"/>
    <col min="16" max="16" width="12.28125" style="0" bestFit="1" customWidth="1"/>
    <col min="21" max="21" width="3.00390625" style="0" customWidth="1"/>
    <col min="22" max="22" width="17.28125" style="0" bestFit="1" customWidth="1"/>
  </cols>
  <sheetData>
    <row r="1" spans="11:31" s="10" customFormat="1" ht="25.5">
      <c r="K1" s="2" t="s">
        <v>23</v>
      </c>
      <c r="L1" s="11" t="s">
        <v>31</v>
      </c>
      <c r="M1" s="2" t="s">
        <v>33</v>
      </c>
      <c r="N1" s="2" t="s">
        <v>34</v>
      </c>
      <c r="O1" s="2" t="s">
        <v>22</v>
      </c>
      <c r="P1" s="2" t="s">
        <v>32</v>
      </c>
      <c r="Q1" s="408" t="s">
        <v>36</v>
      </c>
      <c r="R1" s="408"/>
      <c r="V1" s="3" t="s">
        <v>6</v>
      </c>
      <c r="X1" s="10" t="s">
        <v>35</v>
      </c>
      <c r="AE1" s="10" t="s">
        <v>46</v>
      </c>
    </row>
    <row r="2" spans="1:31" ht="12.75">
      <c r="A2">
        <v>13</v>
      </c>
      <c r="B2">
        <v>9</v>
      </c>
      <c r="C2">
        <v>9</v>
      </c>
      <c r="D2">
        <v>13</v>
      </c>
      <c r="F2">
        <v>4</v>
      </c>
      <c r="H2">
        <v>1</v>
      </c>
      <c r="I2">
        <v>2</v>
      </c>
      <c r="K2" s="69" t="str">
        <f>IF(übertrag!$H$2=1,VLOOKUP(übertrag!I2,einsü,2,),IF($H$2=2,VLOOKUP(übertrag!I2,zweiü,2,),IF($H$2=3,VLOOKUP(übertrag!I2,dreiü,2,),IF($H$2=4,VLOOKUP(übertrag!I2,vierü,2,),IF($H$2=5,VLOOKUP(übertrag!I2,fünfü,2,),IF($H$2=6,VLOOKUP(übertrag!I2,sechsü,2,),""))))))</f>
        <v>Koburger, Nils</v>
      </c>
      <c r="L2">
        <f>IF(übertrag!$H$2=7,VLOOKUP(übertrag!I2,siebenü,2,),IF($H$2=8,VLOOKUP(übertrag!I2,achtü,2,),IF($H$2=9,VLOOKUP(übertrag!I2,neunü,2,),IF($H$2=10,VLOOKUP(übertrag!I2,zehnü,2,),IF($H$2=11,VLOOKUP(übertrag!I2,elfü,2,),IF($H$2=12,VLOOKUP(übertrag!I2,Heimü,2,),""))))))</f>
      </c>
      <c r="M2">
        <f>IF(übertrag!$H$2=1,VLOOKUP(übertrag!I2,jhg1,2,),IF($H$2=2,VLOOKUP(übertrag!I2,jhg2,2,),IF($H$2=3,VLOOKUP(übertrag!I2,jhg3,2,),IF($H$2=4,VLOOKUP(übertrag!I2,jhg4,2,),IF($H$2=5,VLOOKUP(übertrag!I2,jhg5,2,),IF($H$2=6,VLOOKUP(übertrag!I2,jhg6,2,),""))))))</f>
        <v>44265</v>
      </c>
      <c r="N2">
        <f>IF(übertrag!$H$2=7,VLOOKUP(übertrag!I2,jhg7,2,),IF($H$2=8,VLOOKUP(übertrag!I2,jhg8,2,),IF($H$2=9,VLOOKUP(übertrag!I2,jhg9,2,),IF($H$2=10,VLOOKUP(übertrag!I2,jhg10,2,),IF($H$2=11,VLOOKUP(übertrag!I2,jhg11,2,),IF($H$2=12,VLOOKUP(übertrag!I2,jhgheim,2,),""))))))</f>
      </c>
      <c r="O2">
        <f>IF(übertrag!$H$2=1,VLOOKUP(übertrag!I2,paß1,2,),IF($H$2=2,VLOOKUP(übertrag!I2,paß2,2,),IF($H$2=3,VLOOKUP(übertrag!I2,paß3,2,),IF($H$2=4,VLOOKUP(übertrag!I2,paß4,2,),IF($H$2=5,VLOOKUP(übertrag!I2,paß5,2,),IF($H$2=6,VLOOKUP(übertrag!I2,paß6,2,),""))))))</f>
        <v>123889</v>
      </c>
      <c r="P2">
        <f>IF(übertrag!$H$2=7,VLOOKUP(übertrag!I2,paß7,2,),IF($H$2=8,VLOOKUP(übertrag!I2,paß8,2,),IF($H$2=9,VLOOKUP(übertrag!I2,paß9,2,),IF($H$2=10,VLOOKUP(übertrag!I2,paß10,2,),IF($H$2=11,VLOOKUP(übertrag!I2,paß11,2,),IF($H$2=12,VLOOKUP(übertrag!I2,paßheim,2,),""))))))</f>
      </c>
      <c r="Q2" t="b">
        <v>0</v>
      </c>
      <c r="R2" t="b">
        <v>0</v>
      </c>
      <c r="U2" s="4">
        <v>1</v>
      </c>
      <c r="V2" s="7" t="str">
        <f>'MANNSCHAFTEN+SPIELER'!A3</f>
        <v>SV Eliabrunnn</v>
      </c>
      <c r="Z2" t="str">
        <f>IF(I16,VLOOKUP(übertrag!I16,Heimü,2,),"")</f>
        <v>Krause, Jannick</v>
      </c>
      <c r="AE2">
        <v>1</v>
      </c>
    </row>
    <row r="3" spans="1:31" ht="12.75">
      <c r="A3">
        <v>13</v>
      </c>
      <c r="B3">
        <v>1</v>
      </c>
      <c r="D3">
        <v>13</v>
      </c>
      <c r="I3">
        <v>3</v>
      </c>
      <c r="K3" t="str">
        <f>IF(übertrag!$H$2=1,VLOOKUP(übertrag!I3,einsü,2,),IF($H$2=2,VLOOKUP(übertrag!I3,zweiü,2,),IF($H$2=3,VLOOKUP(übertrag!I3,dreiü,2,),IF($H$2=4,VLOOKUP(übertrag!I3,vierü,2,),IF($H$2=5,VLOOKUP(übertrag!I3,fünfü,2,),IF($H$2=6,VLOOKUP(übertrag!I3,sechsü,2,),""))))))</f>
        <v>Franke, Stefan</v>
      </c>
      <c r="L3">
        <f>IF(übertrag!$H$2=7,VLOOKUP(übertrag!I3,siebenü,2,),IF($H$2=8,VLOOKUP(übertrag!I3,achtü,2,),IF($H$2=9,VLOOKUP(übertrag!I3,neunü,2,),IF($H$2=10,VLOOKUP(übertrag!I3,zehnü,2,),IF($H$2=11,VLOOKUP(übertrag!I3,elfü,2,),IF($H$2=12,VLOOKUP(übertrag!I3,Heimü,2,),""))))))</f>
      </c>
      <c r="M3">
        <f>IF(übertrag!$H$2=1,VLOOKUP(übertrag!I3,jhg1,2,),IF($H$2=2,VLOOKUP(übertrag!I3,jhg2,2,),IF($H$2=3,VLOOKUP(übertrag!I3,jhg3,2,),IF($H$2=4,VLOOKUP(übertrag!I3,jhg4,2,),IF($H$2=5,VLOOKUP(übertrag!I3,jhg5,2,),IF($H$2=6,VLOOKUP(übertrag!I3,jhg6,2,),""))))))</f>
        <v>44264</v>
      </c>
      <c r="N3">
        <f>IF(übertrag!$H$2=7,VLOOKUP(übertrag!I3,jhg7,2,),IF($H$2=8,VLOOKUP(übertrag!I3,jhg8,2,),IF($H$2=9,VLOOKUP(übertrag!I3,jhg9,2,),IF($H$2=10,VLOOKUP(übertrag!I3,jhg10,2,),IF($H$2=11,VLOOKUP(übertrag!I3,jhg11,2,),IF($H$2=12,VLOOKUP(übertrag!I3,jhgheim,2,),""))))))</f>
      </c>
      <c r="O3">
        <f>IF(übertrag!$H$2=1,VLOOKUP(übertrag!I3,paß1,2,),IF($H$2=2,VLOOKUP(übertrag!I3,paß2,2,),IF($H$2=3,VLOOKUP(übertrag!I3,paß3,2,),IF($H$2=4,VLOOKUP(übertrag!I3,paß4,2,),IF($H$2=5,VLOOKUP(übertrag!I3,paß5,2,),IF($H$2=6,VLOOKUP(übertrag!I3,paß6,2,),""))))))</f>
        <v>123888</v>
      </c>
      <c r="P3">
        <f>IF(übertrag!$H$2=7,VLOOKUP(übertrag!I3,paß7,2,),IF($H$2=8,VLOOKUP(übertrag!I3,paß8,2,),IF($H$2=9,VLOOKUP(übertrag!I3,paß9,2,),IF($H$2=10,VLOOKUP(übertrag!I3,paß10,2,),IF($H$2=11,VLOOKUP(übertrag!I3,paß11,2,),IF($H$2=12,VLOOKUP(übertrag!I3,paßheim,2,),""))))))</f>
      </c>
      <c r="Q3" t="b">
        <v>0</v>
      </c>
      <c r="R3" t="b">
        <v>0</v>
      </c>
      <c r="U3" s="4">
        <v>2</v>
      </c>
      <c r="V3" s="7" t="str">
        <f>'MANNSCHAFTEN+SPIELER'!A24</f>
        <v>1.SV Pößneck-KSV Langenorla</v>
      </c>
      <c r="Z3" t="str">
        <f>IF(I17,VLOOKUP(übertrag!I17,Heimü,2,),"")</f>
        <v>Bielau, Maximilian</v>
      </c>
      <c r="AE3">
        <v>2</v>
      </c>
    </row>
    <row r="4" spans="1:31" ht="12.75">
      <c r="A4">
        <v>13</v>
      </c>
      <c r="B4">
        <v>9</v>
      </c>
      <c r="C4">
        <v>9</v>
      </c>
      <c r="D4">
        <v>13</v>
      </c>
      <c r="I4">
        <v>4</v>
      </c>
      <c r="K4" t="str">
        <f>IF(übertrag!$H$2=1,VLOOKUP(übertrag!I4,einsü,2,),IF($H$2=2,VLOOKUP(übertrag!I4,zweiü,2,),IF($H$2=3,VLOOKUP(übertrag!I4,dreiü,2,),IF($H$2=4,VLOOKUP(übertrag!I4,vierü,2,),IF($H$2=5,VLOOKUP(übertrag!I4,fünfü,2,),IF($H$2=6,VLOOKUP(übertrag!I4,sechsü,2,),""))))))</f>
        <v>Ludwig, Felix</v>
      </c>
      <c r="L4">
        <f>IF(übertrag!$H$2=7,VLOOKUP(übertrag!I4,siebenü,2,),IF($H$2=8,VLOOKUP(übertrag!I4,achtü,2,),IF($H$2=9,VLOOKUP(übertrag!I4,neunü,2,),IF($H$2=10,VLOOKUP(übertrag!I4,zehnü,2,),IF($H$2=11,VLOOKUP(übertrag!I4,elfü,2,),IF($H$2=12,VLOOKUP(übertrag!I4,Heimü,2,),""))))))</f>
      </c>
      <c r="M4">
        <f>IF(übertrag!$H$2=1,VLOOKUP(übertrag!I4,jhg1,2,),IF($H$2=2,VLOOKUP(übertrag!I4,jhg2,2,),IF($H$2=3,VLOOKUP(übertrag!I4,jhg3,2,),IF($H$2=4,VLOOKUP(übertrag!I4,jhg4,2,),IF($H$2=5,VLOOKUP(übertrag!I4,jhg5,2,),IF($H$2=6,VLOOKUP(übertrag!I4,jhg6,2,),""))))))</f>
        <v>44350</v>
      </c>
      <c r="N4">
        <f>IF(übertrag!$H$2=7,VLOOKUP(übertrag!I4,jhg7,2,),IF($H$2=8,VLOOKUP(übertrag!I4,jhg8,2,),IF($H$2=9,VLOOKUP(übertrag!I4,jhg9,2,),IF($H$2=10,VLOOKUP(übertrag!I4,jhg10,2,),IF($H$2=11,VLOOKUP(übertrag!I4,jhg11,2,),IF($H$2=12,VLOOKUP(übertrag!I4,jhgheim,2,),""))))))</f>
      </c>
      <c r="O4">
        <f>IF(übertrag!$H$2=1,VLOOKUP(übertrag!I4,paß1,2,),IF($H$2=2,VLOOKUP(übertrag!I4,paß2,2,),IF($H$2=3,VLOOKUP(übertrag!I4,paß3,2,),IF($H$2=4,VLOOKUP(übertrag!I4,paß4,2,),IF($H$2=5,VLOOKUP(übertrag!I4,paß5,2,),IF($H$2=6,VLOOKUP(übertrag!I4,paß6,2,),""))))))</f>
        <v>124204</v>
      </c>
      <c r="P4">
        <f>IF(übertrag!$H$2=7,VLOOKUP(übertrag!I4,paß7,2,),IF($H$2=8,VLOOKUP(übertrag!I4,paß8,2,),IF($H$2=9,VLOOKUP(übertrag!I4,paß9,2,),IF($H$2=10,VLOOKUP(übertrag!I4,paß10,2,),IF($H$2=11,VLOOKUP(übertrag!I4,paß11,2,),IF($H$2=12,VLOOKUP(übertrag!I4,paßheim,2,),""))))))</f>
      </c>
      <c r="Q4" t="b">
        <v>0</v>
      </c>
      <c r="U4" s="4">
        <v>3</v>
      </c>
      <c r="V4" s="7" t="str">
        <f>'MANNSCHAFTEN+SPIELER'!A45</f>
        <v>Gast 3</v>
      </c>
      <c r="Z4" t="str">
        <f>IF(I18,VLOOKUP(übertrag!I18,Heimü,2,),"")</f>
        <v>Frigo, Saliven</v>
      </c>
      <c r="AE4">
        <v>3</v>
      </c>
    </row>
    <row r="5" spans="1:31" ht="12.75">
      <c r="A5">
        <v>13</v>
      </c>
      <c r="B5">
        <v>1</v>
      </c>
      <c r="D5">
        <v>13</v>
      </c>
      <c r="I5">
        <v>5</v>
      </c>
      <c r="K5" t="str">
        <f>IF(übertrag!$H$2=1,VLOOKUP(übertrag!I5,einsü,2,),IF($H$2=2,VLOOKUP(übertrag!I5,zweiü,2,),IF($H$2=3,VLOOKUP(übertrag!I5,dreiü,2,),IF($H$2=4,VLOOKUP(übertrag!I5,vierü,2,),IF($H$2=5,VLOOKUP(übertrag!I5,fünfü,2,),IF($H$2=6,VLOOKUP(übertrag!I5,sechsü,2,),""))))))</f>
        <v>Jahn, Niklas</v>
      </c>
      <c r="L5">
        <f>IF(übertrag!$H$2=7,VLOOKUP(übertrag!I5,siebenü,2,),IF($H$2=8,VLOOKUP(übertrag!I5,achtü,2,),IF($H$2=9,VLOOKUP(übertrag!I5,neunü,2,),IF($H$2=10,VLOOKUP(übertrag!I5,zehnü,2,),IF($H$2=11,VLOOKUP(übertrag!I5,elfü,2,),IF($H$2=12,VLOOKUP(übertrag!I5,Heimü,2,),""))))))</f>
      </c>
      <c r="M5">
        <f>IF(übertrag!$H$2=1,VLOOKUP(übertrag!I5,jhg1,2,),IF($H$2=2,VLOOKUP(übertrag!I5,jhg2,2,),IF($H$2=3,VLOOKUP(übertrag!I5,jhg3,2,),IF($H$2=4,VLOOKUP(übertrag!I5,jhg4,2,),IF($H$2=5,VLOOKUP(übertrag!I5,jhg5,2,),IF($H$2=6,VLOOKUP(übertrag!I5,jhg6,2,),""))))))</f>
        <v>44321</v>
      </c>
      <c r="N5">
        <f>IF(übertrag!$H$2=7,VLOOKUP(übertrag!I5,jhg7,2,),IF($H$2=8,VLOOKUP(übertrag!I5,jhg8,2,),IF($H$2=9,VLOOKUP(übertrag!I5,jhg9,2,),IF($H$2=10,VLOOKUP(übertrag!I5,jhg10,2,),IF($H$2=11,VLOOKUP(übertrag!I5,jhg11,2,),IF($H$2=12,VLOOKUP(übertrag!I5,jhgheim,2,),""))))))</f>
      </c>
      <c r="O5">
        <f>IF(übertrag!$H$2=1,VLOOKUP(übertrag!I5,paß1,2,),IF($H$2=2,VLOOKUP(übertrag!I5,paß2,2,),IF($H$2=3,VLOOKUP(übertrag!I5,paß3,2,),IF($H$2=4,VLOOKUP(übertrag!I5,paß4,2,),IF($H$2=5,VLOOKUP(übertrag!I5,paß5,2,),IF($H$2=6,VLOOKUP(übertrag!I5,paß6,2,),""))))))</f>
        <v>124197</v>
      </c>
      <c r="P5">
        <f>IF(übertrag!$H$2=7,VLOOKUP(übertrag!I5,paß7,2,),IF($H$2=8,VLOOKUP(übertrag!I5,paß8,2,),IF($H$2=9,VLOOKUP(übertrag!I5,paß9,2,),IF($H$2=10,VLOOKUP(übertrag!I5,paß10,2,),IF($H$2=11,VLOOKUP(übertrag!I5,paß11,2,),IF($H$2=12,VLOOKUP(übertrag!I5,paßheim,2,),""))))))</f>
      </c>
      <c r="Q5" t="b">
        <v>0</v>
      </c>
      <c r="U5" s="4">
        <v>4</v>
      </c>
      <c r="V5" s="7" t="str">
        <f>'MANNSCHAFTEN+SPIELER'!A66</f>
        <v>Gast 4</v>
      </c>
      <c r="Z5" t="str">
        <f>IF(I19,VLOOKUP(übertrag!I19,Heimü,2,),"")</f>
        <v>Lauer, Oskar</v>
      </c>
      <c r="AE5">
        <v>4</v>
      </c>
    </row>
    <row r="6" spans="1:31" ht="12.75">
      <c r="A6">
        <v>13</v>
      </c>
      <c r="B6">
        <v>9</v>
      </c>
      <c r="C6">
        <v>9</v>
      </c>
      <c r="D6">
        <v>13</v>
      </c>
      <c r="I6">
        <v>6</v>
      </c>
      <c r="K6" t="str">
        <f>IF(übertrag!$H$2=1,VLOOKUP(übertrag!I6,einsü,2,),IF($H$2=2,VLOOKUP(übertrag!I6,zweiü,2,),IF($H$2=3,VLOOKUP(übertrag!I6,dreiü,2,),IF($H$2=4,VLOOKUP(übertrag!I6,vierü,2,),IF($H$2=5,VLOOKUP(übertrag!I6,fünfü,2,),IF($H$2=6,VLOOKUP(übertrag!I6,sechsü,2,),""))))))</f>
        <v>Jacobi, Bianca</v>
      </c>
      <c r="L6">
        <f>IF(übertrag!$H$2=7,VLOOKUP(übertrag!I6,siebenü,2,),IF($H$2=8,VLOOKUP(übertrag!I6,achtü,2,),IF($H$2=9,VLOOKUP(übertrag!I6,neunü,2,),IF($H$2=10,VLOOKUP(übertrag!I6,zehnü,2,),IF($H$2=11,VLOOKUP(übertrag!I6,elfü,2,),IF($H$2=12,VLOOKUP(übertrag!I6,Heimü,2,),""))))))</f>
      </c>
      <c r="M6">
        <f>IF(übertrag!$H$2=1,VLOOKUP(übertrag!I6,jhg1,2,),IF($H$2=2,VLOOKUP(übertrag!I6,jhg2,2,),IF($H$2=3,VLOOKUP(übertrag!I6,jhg3,2,),IF($H$2=4,VLOOKUP(übertrag!I6,jhg4,2,),IF($H$2=5,VLOOKUP(übertrag!I6,jhg5,2,),IF($H$2=6,VLOOKUP(übertrag!I6,jhg6,2,),""))))))</f>
        <v>44382</v>
      </c>
      <c r="N6">
        <f>IF(übertrag!$H$2=7,VLOOKUP(übertrag!I6,jhg7,2,),IF($H$2=8,VLOOKUP(übertrag!I6,jhg8,2,),IF($H$2=9,VLOOKUP(übertrag!I6,jhg9,2,),IF($H$2=10,VLOOKUP(übertrag!I6,jhg10,2,),IF($H$2=11,VLOOKUP(übertrag!I6,jhg11,2,),IF($H$2=12,VLOOKUP(übertrag!I6,jhgheim,2,),""))))))</f>
      </c>
      <c r="O6">
        <f>IF(übertrag!$H$2=1,VLOOKUP(übertrag!I6,paß1,2,),IF($H$2=2,VLOOKUP(übertrag!I6,paß2,2,),IF($H$2=3,VLOOKUP(übertrag!I6,paß3,2,),IF($H$2=4,VLOOKUP(übertrag!I6,paß4,2,),IF($H$2=5,VLOOKUP(übertrag!I6,paß5,2,),IF($H$2=6,VLOOKUP(übertrag!I6,paß6,2,),""))))))</f>
        <v>143536</v>
      </c>
      <c r="P6">
        <f>IF(übertrag!$H$2=7,VLOOKUP(übertrag!I6,paß7,2,),IF($H$2=8,VLOOKUP(übertrag!I6,paß8,2,),IF($H$2=9,VLOOKUP(übertrag!I6,paß9,2,),IF($H$2=10,VLOOKUP(übertrag!I6,paß10,2,),IF($H$2=11,VLOOKUP(übertrag!I6,paß11,2,),IF($H$2=12,VLOOKUP(übertrag!I6,paßheim,2,),""))))))</f>
      </c>
      <c r="Q6" t="b">
        <v>0</v>
      </c>
      <c r="U6" s="4">
        <v>5</v>
      </c>
      <c r="V6" s="7" t="str">
        <f>'MANNSCHAFTEN+SPIELER'!A87</f>
        <v>Gast 5</v>
      </c>
      <c r="Z6" t="str">
        <f>IF(I20,VLOOKUP(übertrag!I20,Heimü,2,),"")</f>
        <v>Köchel, Hannes</v>
      </c>
      <c r="AE6">
        <v>5</v>
      </c>
    </row>
    <row r="7" spans="1:31" ht="12.75">
      <c r="A7">
        <v>13</v>
      </c>
      <c r="B7">
        <v>1</v>
      </c>
      <c r="D7">
        <v>13</v>
      </c>
      <c r="I7">
        <v>7</v>
      </c>
      <c r="K7" t="str">
        <f>IF(übertrag!$H$2=1,VLOOKUP(übertrag!I7,einsü,2,),IF($H$2=2,VLOOKUP(übertrag!I7,zweiü,2,),IF($H$2=3,VLOOKUP(übertrag!I7,dreiü,2,),IF($H$2=4,VLOOKUP(übertrag!I7,vierü,2,),IF($H$2=5,VLOOKUP(übertrag!I7,fünfü,2,),IF($H$2=6,VLOOKUP(übertrag!I7,sechsü,2,),""))))))</f>
        <v>Michel, Kim</v>
      </c>
      <c r="L7">
        <f>IF(übertrag!$H$2=7,VLOOKUP(übertrag!I7,siebenü,2,),IF($H$2=8,VLOOKUP(übertrag!I7,achtü,2,),IF($H$2=9,VLOOKUP(übertrag!I7,neunü,2,),IF($H$2=10,VLOOKUP(übertrag!I7,zehnü,2,),IF($H$2=11,VLOOKUP(übertrag!I7,elfü,2,),IF($H$2=12,VLOOKUP(übertrag!I7,Heimü,2,),""))))))</f>
      </c>
      <c r="M7">
        <f>IF(übertrag!$H$2=1,VLOOKUP(übertrag!I7,jhg1,2,),IF($H$2=2,VLOOKUP(übertrag!I7,jhg2,2,),IF($H$2=3,VLOOKUP(übertrag!I7,jhg3,2,),IF($H$2=4,VLOOKUP(übertrag!I7,jhg4,2,),IF($H$2=5,VLOOKUP(übertrag!I7,jhg5,2,),IF($H$2=6,VLOOKUP(übertrag!I7,jhg6,2,),""))))))</f>
        <v>44357</v>
      </c>
      <c r="N7">
        <f>IF(übertrag!$H$2=7,VLOOKUP(übertrag!I7,jhg7,2,),IF($H$2=8,VLOOKUP(übertrag!I7,jhg8,2,),IF($H$2=9,VLOOKUP(übertrag!I7,jhg9,2,),IF($H$2=10,VLOOKUP(übertrag!I7,jhg10,2,),IF($H$2=11,VLOOKUP(übertrag!I7,jhg11,2,),IF($H$2=12,VLOOKUP(übertrag!I7,jhgheim,2,),""))))))</f>
      </c>
      <c r="O7">
        <f>IF(übertrag!$H$2=1,VLOOKUP(übertrag!I7,paß1,2,),IF($H$2=2,VLOOKUP(übertrag!I7,paß2,2,),IF($H$2=3,VLOOKUP(übertrag!I7,paß3,2,),IF($H$2=4,VLOOKUP(übertrag!I7,paß4,2,),IF($H$2=5,VLOOKUP(übertrag!I7,paß5,2,),IF($H$2=6,VLOOKUP(übertrag!I7,paß6,2,),""))))))</f>
        <v>137797</v>
      </c>
      <c r="P7">
        <f>IF(übertrag!$H$2=7,VLOOKUP(übertrag!I7,paß7,2,),IF($H$2=8,VLOOKUP(übertrag!I7,paß8,2,),IF($H$2=9,VLOOKUP(übertrag!I7,paß9,2,),IF($H$2=10,VLOOKUP(übertrag!I7,paß10,2,),IF($H$2=11,VLOOKUP(übertrag!I7,paß11,2,),IF($H$2=12,VLOOKUP(übertrag!I7,paßheim,2,),""))))))</f>
      </c>
      <c r="Q7" t="b">
        <v>0</v>
      </c>
      <c r="U7" s="4">
        <v>6</v>
      </c>
      <c r="V7" s="7">
        <f>'MANNSCHAFTEN+SPIELER'!A108</f>
        <v>6</v>
      </c>
      <c r="Z7" t="str">
        <f>IF(I21,VLOOKUP(übertrag!I21,Heimü,2,),"")</f>
        <v>Veligi, Aurent</v>
      </c>
      <c r="AE7">
        <v>6</v>
      </c>
    </row>
    <row r="8" spans="1:31" ht="12.75">
      <c r="A8">
        <v>13</v>
      </c>
      <c r="B8">
        <v>9</v>
      </c>
      <c r="C8">
        <v>9</v>
      </c>
      <c r="D8">
        <v>13</v>
      </c>
      <c r="I8">
        <v>1</v>
      </c>
      <c r="K8">
        <f>IF(übertrag!$H$2=1,VLOOKUP(übertrag!I8,einsü,2,),IF($H$2=2,VLOOKUP(übertrag!I8,zweiü,2,),IF($H$2=3,VLOOKUP(übertrag!I8,dreiü,2,),IF($H$2=4,VLOOKUP(übertrag!I8,vierü,2,),IF($H$2=5,VLOOKUP(übertrag!I8,fünfü,2,),IF($H$2=6,VLOOKUP(übertrag!I8,sechsü,2,),""))))))</f>
        <v>0</v>
      </c>
      <c r="L8">
        <f>IF(übertrag!$H$2=7,VLOOKUP(übertrag!I8,siebenü,2,),IF($H$2=8,VLOOKUP(übertrag!I8,achtü,2,),IF($H$2=9,VLOOKUP(übertrag!I8,neunü,2,),IF($H$2=10,VLOOKUP(übertrag!I8,zehnü,2,),IF($H$2=11,VLOOKUP(übertrag!I8,elfü,2,),IF($H$2=12,VLOOKUP(übertrag!I8,Heimü,2,),""))))))</f>
      </c>
      <c r="M8">
        <f>IF(übertrag!$H$2=1,VLOOKUP(übertrag!I8,jhg1,2,),IF($H$2=2,VLOOKUP(übertrag!I8,jhg2,2,),IF($H$2=3,VLOOKUP(übertrag!I8,jhg3,2,),IF($H$2=4,VLOOKUP(übertrag!I8,jhg4,2,),IF($H$2=5,VLOOKUP(übertrag!I8,jhg5,2,),IF($H$2=6,VLOOKUP(übertrag!I8,jhg6,2,),""))))))</f>
        <v>0</v>
      </c>
      <c r="N8">
        <f>IF(übertrag!$H$2=7,VLOOKUP(übertrag!I8,jhg7,2,),IF($H$2=8,VLOOKUP(übertrag!I8,jhg8,2,),IF($H$2=9,VLOOKUP(übertrag!I8,jhg9,2,),IF($H$2=10,VLOOKUP(übertrag!I8,jhg10,2,),IF($H$2=11,VLOOKUP(übertrag!I8,jhg11,2,),IF($H$2=12,VLOOKUP(übertrag!I8,jhgheim,2,),""))))))</f>
      </c>
      <c r="O8">
        <f>IF(übertrag!$H$2=1,VLOOKUP(übertrag!I8,paß1,2,),IF($H$2=2,VLOOKUP(übertrag!I8,paß2,2,),IF($H$2=3,VLOOKUP(übertrag!I8,paß3,2,),IF($H$2=4,VLOOKUP(übertrag!I8,paß4,2,),IF($H$2=5,VLOOKUP(übertrag!I8,paß5,2,),IF($H$2=6,VLOOKUP(übertrag!I8,paß6,2,),""))))))</f>
        <v>0</v>
      </c>
      <c r="P8">
        <f>IF(übertrag!$H$2=7,VLOOKUP(übertrag!I8,paß7,2,),IF($H$2=8,VLOOKUP(übertrag!I8,paß8,2,),IF($H$2=9,VLOOKUP(übertrag!I8,paß9,2,),IF($H$2=10,VLOOKUP(übertrag!I8,paß10,2,),IF($H$2=11,VLOOKUP(übertrag!I8,paß11,2,),IF($H$2=12,VLOOKUP(übertrag!I8,paßheim,2,),""))))))</f>
      </c>
      <c r="Q8" t="b">
        <v>0</v>
      </c>
      <c r="U8" s="4">
        <v>7</v>
      </c>
      <c r="V8" s="7">
        <f>'MANNSCHAFTEN+SPIELER'!A129</f>
        <v>7</v>
      </c>
      <c r="Z8">
        <f>IF(I22,VLOOKUP(übertrag!I22,Heimü,2,),"")</f>
        <v>0</v>
      </c>
      <c r="AE8">
        <v>7</v>
      </c>
    </row>
    <row r="9" spans="9:31" ht="12.75">
      <c r="I9">
        <v>1</v>
      </c>
      <c r="K9">
        <f>IF(übertrag!$H$2=1,VLOOKUP(übertrag!I9,einsü,2,),IF($H$2=2,VLOOKUP(übertrag!I9,zweiü,2,),IF($H$2=3,VLOOKUP(übertrag!I9,dreiü,2,),IF($H$2=4,VLOOKUP(übertrag!I9,vierü,2,),IF($H$2=5,VLOOKUP(übertrag!I9,fünfü,2,),IF($H$2=6,VLOOKUP(übertrag!I9,sechsü,2,),""))))))</f>
        <v>0</v>
      </c>
      <c r="L9">
        <f>IF(übertrag!$H$2=7,VLOOKUP(übertrag!I9,siebenü,2,),IF($H$2=8,VLOOKUP(übertrag!I9,achtü,2,),IF($H$2=9,VLOOKUP(übertrag!I9,neunü,2,),IF($H$2=10,VLOOKUP(übertrag!I9,zehnü,2,),IF($H$2=11,VLOOKUP(übertrag!I9,elfü,2,),IF($H$2=12,VLOOKUP(übertrag!I9,Heimü,2,),""))))))</f>
      </c>
      <c r="M9">
        <f>IF(übertrag!$H$2=1,VLOOKUP(übertrag!I9,jhg1,2,),IF($H$2=2,VLOOKUP(übertrag!I9,jhg2,2,),IF($H$2=3,VLOOKUP(übertrag!I9,jhg3,2,),IF($H$2=4,VLOOKUP(übertrag!I9,jhg4,2,),IF($H$2=5,VLOOKUP(übertrag!I9,jhg5,2,),IF($H$2=6,VLOOKUP(übertrag!I9,jhg6,2,),""))))))</f>
        <v>0</v>
      </c>
      <c r="N9">
        <f>IF(übertrag!$H$2=7,VLOOKUP(übertrag!I9,jhg7,2,),IF($H$2=8,VLOOKUP(übertrag!I9,jhg8,2,),IF($H$2=9,VLOOKUP(übertrag!I9,jhg9,2,),IF($H$2=10,VLOOKUP(übertrag!I9,jhg10,2,),IF($H$2=11,VLOOKUP(übertrag!I9,jhg11,2,),IF($H$2=12,VLOOKUP(übertrag!I9,jhgheim,2,),""))))))</f>
      </c>
      <c r="O9">
        <f>IF(übertrag!$H$2=1,VLOOKUP(übertrag!I9,paß1,2,),IF($H$2=2,VLOOKUP(übertrag!I9,paß2,2,),IF($H$2=3,VLOOKUP(übertrag!I9,paß3,2,),IF($H$2=4,VLOOKUP(übertrag!I9,paß4,2,),IF($H$2=5,VLOOKUP(übertrag!I9,paß5,2,),IF($H$2=6,VLOOKUP(übertrag!I9,paß6,2,),""))))))</f>
        <v>0</v>
      </c>
      <c r="P9">
        <f>IF(übertrag!$H$2=7,VLOOKUP(übertrag!I9,paß7,2,),IF($H$2=8,VLOOKUP(übertrag!I9,paß8,2,),IF($H$2=9,VLOOKUP(übertrag!I9,paß9,2,),IF($H$2=10,VLOOKUP(übertrag!I9,paß10,2,),IF($H$2=11,VLOOKUP(übertrag!I9,paß11,2,),IF($H$2=12,VLOOKUP(übertrag!I9,paßheim,2,),""))))))</f>
      </c>
      <c r="Q9" t="b">
        <v>0</v>
      </c>
      <c r="U9" s="4">
        <v>8</v>
      </c>
      <c r="V9" s="7">
        <f>'MANNSCHAFTEN+SPIELER'!A150</f>
        <v>8</v>
      </c>
      <c r="Z9">
        <f>IF(I23,VLOOKUP(übertrag!I23,Heimü,2,),"")</f>
        <v>0</v>
      </c>
      <c r="AE9">
        <v>8</v>
      </c>
    </row>
    <row r="10" spans="2:31" ht="12.75">
      <c r="B10">
        <v>9</v>
      </c>
      <c r="C10">
        <v>9</v>
      </c>
      <c r="I10">
        <v>1</v>
      </c>
      <c r="K10">
        <f>IF(übertrag!$H$2=1,VLOOKUP(übertrag!I10,einsü,2,),IF($H$2=2,VLOOKUP(übertrag!I10,zweiü,2,),IF($H$2=3,VLOOKUP(übertrag!I10,dreiü,2,),IF($H$2=4,VLOOKUP(übertrag!I10,vierü,2,),IF($H$2=5,VLOOKUP(übertrag!I10,fünfü,2,),IF($H$2=6,VLOOKUP(übertrag!I10,sechsü,2,),""))))))</f>
        <v>0</v>
      </c>
      <c r="L10">
        <f>IF(übertrag!$H$2=7,VLOOKUP(übertrag!I10,siebenü,2,),IF($H$2=8,VLOOKUP(übertrag!I10,achtü,2,),IF($H$2=9,VLOOKUP(übertrag!I10,neunü,2,),IF($H$2=10,VLOOKUP(übertrag!I10,zehnü,2,),IF($H$2=11,VLOOKUP(übertrag!I10,elfü,2,),IF($H$2=12,VLOOKUP(übertrag!I10,Heimü,2,),""))))))</f>
      </c>
      <c r="M10">
        <f>IF(übertrag!$H$2=1,VLOOKUP(übertrag!I10,jhg1,2,),IF($H$2=2,VLOOKUP(übertrag!I10,jhg2,2,),IF($H$2=3,VLOOKUP(übertrag!I10,jhg3,2,),IF($H$2=4,VLOOKUP(übertrag!I10,jhg4,2,),IF($H$2=5,VLOOKUP(übertrag!I10,jhg5,2,),IF($H$2=6,VLOOKUP(übertrag!I10,jhg6,2,),""))))))</f>
        <v>0</v>
      </c>
      <c r="N10">
        <f>IF(übertrag!$H$2=7,VLOOKUP(übertrag!I10,jhg7,2,),IF($H$2=8,VLOOKUP(übertrag!I10,jhg8,2,),IF($H$2=9,VLOOKUP(übertrag!I10,jhg9,2,),IF($H$2=10,VLOOKUP(übertrag!I10,jhg10,2,),IF($H$2=11,VLOOKUP(übertrag!I10,jhg11,2,),IF($H$2=12,VLOOKUP(übertrag!I10,jhgheim,2,),""))))))</f>
      </c>
      <c r="O10">
        <f>IF(übertrag!$H$2=1,VLOOKUP(übertrag!I10,paß1,2,),IF($H$2=2,VLOOKUP(übertrag!I10,paß2,2,),IF($H$2=3,VLOOKUP(übertrag!I10,paß3,2,),IF($H$2=4,VLOOKUP(übertrag!I10,paß4,2,),IF($H$2=5,VLOOKUP(übertrag!I10,paß5,2,),IF($H$2=6,VLOOKUP(übertrag!I10,paß6,2,),""))))))</f>
        <v>0</v>
      </c>
      <c r="P10">
        <f>IF(übertrag!$H$2=7,VLOOKUP(übertrag!I10,paß7,2,),IF($H$2=8,VLOOKUP(übertrag!I10,paß8,2,),IF($H$2=9,VLOOKUP(übertrag!I10,paß9,2,),IF($H$2=10,VLOOKUP(übertrag!I10,paß10,2,),IF($H$2=11,VLOOKUP(übertrag!I10,paß11,2,),IF($H$2=12,VLOOKUP(übertrag!I10,paßheim,2,),""))))))</f>
      </c>
      <c r="Q10" t="b">
        <v>0</v>
      </c>
      <c r="U10" s="4">
        <v>9</v>
      </c>
      <c r="V10" s="7">
        <f>'MANNSCHAFTEN+SPIELER'!A171</f>
        <v>9</v>
      </c>
      <c r="Z10">
        <f>IF(I24,VLOOKUP(übertrag!I24,Heimü,2,),"")</f>
        <v>0</v>
      </c>
      <c r="AE10">
        <v>9</v>
      </c>
    </row>
    <row r="11" spans="9:31" ht="12.75">
      <c r="I11">
        <v>1</v>
      </c>
      <c r="K11">
        <f>IF(übertrag!$H$2=1,VLOOKUP(übertrag!I11,einsü,2,),IF($H$2=2,VLOOKUP(übertrag!I11,zweiü,2,),IF($H$2=3,VLOOKUP(übertrag!I11,dreiü,2,),IF($H$2=4,VLOOKUP(übertrag!I11,vierü,2,),IF($H$2=5,VLOOKUP(übertrag!I11,fünfü,2,),IF($H$2=6,VLOOKUP(übertrag!I11,sechsü,2,),""))))))</f>
        <v>0</v>
      </c>
      <c r="L11">
        <f>IF(übertrag!$H$2=7,VLOOKUP(übertrag!I11,siebenü,2,),IF($H$2=8,VLOOKUP(übertrag!I11,achtü,2,),IF($H$2=9,VLOOKUP(übertrag!I11,neunü,2,),IF($H$2=10,VLOOKUP(übertrag!I11,zehnü,2,),IF($H$2=11,VLOOKUP(übertrag!I11,elfü,2,),IF($H$2=12,VLOOKUP(übertrag!I11,Heimü,2,),""))))))</f>
      </c>
      <c r="M11">
        <f>IF(übertrag!$H$2=1,VLOOKUP(übertrag!I11,jhg1,2,),IF($H$2=2,VLOOKUP(übertrag!I11,jhg2,2,),IF($H$2=3,VLOOKUP(übertrag!I11,jhg3,2,),IF($H$2=4,VLOOKUP(übertrag!I11,jhg4,2,),IF($H$2=5,VLOOKUP(übertrag!I11,jhg5,2,),IF($H$2=6,VLOOKUP(übertrag!I11,jhg6,2,),""))))))</f>
        <v>0</v>
      </c>
      <c r="N11">
        <f>IF(übertrag!$H$2=7,VLOOKUP(übertrag!I11,jhg7,2,),IF($H$2=8,VLOOKUP(übertrag!I11,jhg8,2,),IF($H$2=9,VLOOKUP(übertrag!I11,jhg9,2,),IF($H$2=10,VLOOKUP(übertrag!I11,jhg10,2,),IF($H$2=11,VLOOKUP(übertrag!I11,jhg11,2,),IF($H$2=12,VLOOKUP(übertrag!I11,jhgheim,2,),""))))))</f>
      </c>
      <c r="O11">
        <f>IF(übertrag!$H$2=1,VLOOKUP(übertrag!I11,paß1,2,),IF($H$2=2,VLOOKUP(übertrag!I11,paß2,2,),IF($H$2=3,VLOOKUP(übertrag!I11,paß3,2,),IF($H$2=4,VLOOKUP(übertrag!I11,paß4,2,),IF($H$2=5,VLOOKUP(übertrag!I11,paß5,2,),IF($H$2=6,VLOOKUP(übertrag!I11,paß6,2,),""))))))</f>
        <v>0</v>
      </c>
      <c r="P11">
        <f>IF(übertrag!$H$2=7,VLOOKUP(übertrag!I11,paß7,2,),IF($H$2=8,VLOOKUP(übertrag!I11,paß8,2,),IF($H$2=9,VLOOKUP(übertrag!I11,paß9,2,),IF($H$2=10,VLOOKUP(übertrag!I11,paß10,2,),IF($H$2=11,VLOOKUP(übertrag!I11,paß11,2,),IF($H$2=12,VLOOKUP(übertrag!I11,paßheim,2,),""))))))</f>
      </c>
      <c r="Q11" t="b">
        <v>0</v>
      </c>
      <c r="U11" s="4">
        <v>10</v>
      </c>
      <c r="V11" s="7">
        <f>'MANNSCHAFTEN+SPIELER'!A192</f>
        <v>10</v>
      </c>
      <c r="Z11">
        <f>IF(I25,VLOOKUP(übertrag!I25,Heimü,2,),"")</f>
        <v>0</v>
      </c>
      <c r="AE11">
        <v>10</v>
      </c>
    </row>
    <row r="12" spans="9:31" ht="12.75">
      <c r="I12">
        <v>1</v>
      </c>
      <c r="K12">
        <f>IF(übertrag!$H$2=1,VLOOKUP(übertrag!I12,einsü,2,),IF($H$2=2,VLOOKUP(übertrag!I12,zweiü,2,),IF($H$2=3,VLOOKUP(übertrag!I12,dreiü,2,),IF($H$2=4,VLOOKUP(übertrag!I12,vierü,2,),IF($H$2=5,VLOOKUP(übertrag!I12,fünfü,2,),IF($H$2=6,VLOOKUP(übertrag!I12,sechsü,2,),""))))))</f>
        <v>0</v>
      </c>
      <c r="L12">
        <f>IF(übertrag!$H$2=7,VLOOKUP(übertrag!I12,siebenü,2,),IF($H$2=8,VLOOKUP(übertrag!I12,achtü,2,),IF($H$2=9,VLOOKUP(übertrag!I12,neunü,2,),IF($H$2=10,VLOOKUP(übertrag!I12,zehnü,2,),IF($H$2=11,VLOOKUP(übertrag!I12,elfü,2,),IF($H$2=12,VLOOKUP(übertrag!I12,Heimü,2,),""))))))</f>
      </c>
      <c r="M12">
        <f>IF(übertrag!$H$2=1,VLOOKUP(übertrag!I12,jhg1,2,),IF($H$2=2,VLOOKUP(übertrag!I12,jhg2,2,),IF($H$2=3,VLOOKUP(übertrag!I12,jhg3,2,),IF($H$2=4,VLOOKUP(übertrag!I12,jhg4,2,),IF($H$2=5,VLOOKUP(übertrag!I12,jhg5,2,),IF($H$2=6,VLOOKUP(übertrag!I12,jhg6,2,),""))))))</f>
        <v>0</v>
      </c>
      <c r="N12">
        <f>IF(übertrag!$H$2=7,VLOOKUP(übertrag!I12,jhg7,2,),IF($H$2=8,VLOOKUP(übertrag!I12,jhg8,2,),IF($H$2=9,VLOOKUP(übertrag!I12,jhg9,2,),IF($H$2=10,VLOOKUP(übertrag!I12,jhg10,2,),IF($H$2=11,VLOOKUP(übertrag!I12,jhg11,2,),IF($H$2=12,VLOOKUP(übertrag!I12,jhgheim,2,),""))))))</f>
      </c>
      <c r="O12">
        <f>IF(übertrag!$H$2=1,VLOOKUP(übertrag!I12,paß1,2,),IF($H$2=2,VLOOKUP(übertrag!I12,paß2,2,),IF($H$2=3,VLOOKUP(übertrag!I12,paß3,2,),IF($H$2=4,VLOOKUP(übertrag!I12,paß4,2,),IF($H$2=5,VLOOKUP(übertrag!I12,paß5,2,),IF($H$2=6,VLOOKUP(übertrag!I12,paß6,2,),""))))))</f>
        <v>0</v>
      </c>
      <c r="P12">
        <f>IF(übertrag!$H$2=7,VLOOKUP(übertrag!I12,paß7,2,),IF($H$2=8,VLOOKUP(übertrag!I12,paß8,2,),IF($H$2=9,VLOOKUP(übertrag!I12,paß9,2,),IF($H$2=10,VLOOKUP(übertrag!I12,paß10,2,),IF($H$2=11,VLOOKUP(übertrag!I12,paß11,2,),IF($H$2=12,VLOOKUP(übertrag!I12,paßheim,2,),""))))))</f>
      </c>
      <c r="U12" s="4">
        <v>11</v>
      </c>
      <c r="V12" s="8">
        <f>'MANNSCHAFTEN+SPIELER'!A213</f>
        <v>11</v>
      </c>
      <c r="Z12">
        <f>IF(I26,VLOOKUP(übertrag!I26,Heimü,2,),"")</f>
        <v>0</v>
      </c>
      <c r="AE12">
        <v>11</v>
      </c>
    </row>
    <row r="13" spans="9:31" ht="12.75">
      <c r="I13">
        <v>8</v>
      </c>
      <c r="K13">
        <f>IF(übertrag!$H$2=1,VLOOKUP(übertrag!I13,einsü,2,),IF($H$2=2,VLOOKUP(übertrag!I13,zweiü,2,),IF($H$2=3,VLOOKUP(übertrag!I13,dreiü,2,),IF($H$2=4,VLOOKUP(übertrag!I13,vierü,2,),IF($H$2=5,VLOOKUP(übertrag!I13,fünfü,2,),IF($H$2=6,VLOOKUP(übertrag!I13,sechsü,2,),""))))))</f>
        <v>0</v>
      </c>
      <c r="L13">
        <f>IF(übertrag!$H$2=7,VLOOKUP(übertrag!I13,siebenü,2,),IF($H$2=8,VLOOKUP(übertrag!I13,achtü,2,),IF($H$2=9,VLOOKUP(übertrag!I13,neunü,2,),IF($H$2=10,VLOOKUP(übertrag!I13,zehnü,2,),IF($H$2=11,VLOOKUP(übertrag!I13,elfü,2,),IF($H$2=12,VLOOKUP(übertrag!I13,Heimü,2,),""))))))</f>
      </c>
      <c r="M13">
        <f>IF(übertrag!$H$2=1,VLOOKUP(übertrag!I13,jhg1,2,),IF($H$2=2,VLOOKUP(übertrag!I13,jhg2,2,),IF($H$2=3,VLOOKUP(übertrag!I13,jhg3,2,),IF($H$2=4,VLOOKUP(übertrag!I13,jhg4,2,),IF($H$2=5,VLOOKUP(übertrag!I13,jhg5,2,),IF($H$2=6,VLOOKUP(übertrag!I13,jhg6,2,),""))))))</f>
        <v>0</v>
      </c>
      <c r="N13">
        <f>IF(übertrag!$H$2=7,VLOOKUP(übertrag!I13,jhg7,2,),IF($H$2=8,VLOOKUP(übertrag!I13,jhg8,2,),IF($H$2=9,VLOOKUP(übertrag!I13,jhg9,2,),IF($H$2=10,VLOOKUP(übertrag!I13,jhg10,2,),IF($H$2=11,VLOOKUP(übertrag!I13,jhg11,2,),IF($H$2=12,VLOOKUP(übertrag!I13,jhgheim,2,),""))))))</f>
      </c>
      <c r="O13">
        <f>IF(übertrag!$H$2=1,VLOOKUP(übertrag!I13,paß1,2,),IF($H$2=2,VLOOKUP(übertrag!I13,paß2,2,),IF($H$2=3,VLOOKUP(übertrag!I13,paß3,2,),IF($H$2=4,VLOOKUP(übertrag!I13,paß4,2,),IF($H$2=5,VLOOKUP(übertrag!I13,paß5,2,),IF($H$2=6,VLOOKUP(übertrag!I13,paß6,2,),""))))))</f>
        <v>0</v>
      </c>
      <c r="P13">
        <f>IF(übertrag!$H$2=7,VLOOKUP(übertrag!I13,paß7,2,),IF($H$2=8,VLOOKUP(übertrag!I13,paß8,2,),IF($H$2=9,VLOOKUP(übertrag!I13,paß9,2,),IF($H$2=10,VLOOKUP(übertrag!I13,paß10,2,),IF($H$2=11,VLOOKUP(übertrag!I13,paß11,2,),IF($H$2=12,VLOOKUP(übertrag!I13,paßheim,2,),""))))))</f>
      </c>
      <c r="U13" s="4">
        <v>12</v>
      </c>
      <c r="V13" s="8" t="str">
        <f>'MANNSCHAFTEN+SPIELER'!O3</f>
        <v>1.SV Pößneck-KSV Langenorla</v>
      </c>
      <c r="Z13">
        <f>IF(I27,VLOOKUP(übertrag!I27,Heimü,2,),"")</f>
        <v>0</v>
      </c>
      <c r="AE13">
        <v>12</v>
      </c>
    </row>
    <row r="14" spans="9:31" ht="12.75">
      <c r="I14">
        <v>10</v>
      </c>
      <c r="U14" s="4">
        <v>13</v>
      </c>
      <c r="V14" s="5"/>
      <c r="Z14">
        <f>IF(I28,VLOOKUP(übertrag!I28,Heimü,2,),"")</f>
        <v>0</v>
      </c>
      <c r="AE14">
        <v>13</v>
      </c>
    </row>
    <row r="15" spans="21:31" ht="12.75">
      <c r="U15" s="4">
        <v>14</v>
      </c>
      <c r="V15" s="5"/>
      <c r="Z15">
        <f>IF(I29,VLOOKUP(übertrag!I29,Heimü,2,),"")</f>
        <v>0</v>
      </c>
      <c r="AE15">
        <v>14</v>
      </c>
    </row>
    <row r="16" spans="9:31" ht="12.75">
      <c r="I16">
        <v>2</v>
      </c>
      <c r="K16">
        <f>IF(I16,VLOOKUP(übertrag!I16,paßheim,2,),"")</f>
        <v>124250</v>
      </c>
      <c r="M16" s="35">
        <f>IF(I16,VLOOKUP(übertrag!I16,jhgheim,2,),"")</f>
        <v>44378</v>
      </c>
      <c r="O16">
        <f>IF(übertrag!I16,VLOOKUP(übertrag!I16,paßheim,2,),"")</f>
        <v>124250</v>
      </c>
      <c r="Q16" t="b">
        <v>0</v>
      </c>
      <c r="Z16">
        <f>IF(I25,VLOOKUP(übertrag!I25,Heimü,2,),"")</f>
        <v>0</v>
      </c>
      <c r="AE16">
        <v>15</v>
      </c>
    </row>
    <row r="17" spans="2:31" ht="12.75">
      <c r="B17">
        <v>9</v>
      </c>
      <c r="C17">
        <v>9</v>
      </c>
      <c r="I17">
        <v>3</v>
      </c>
      <c r="K17">
        <f>IF(I17,VLOOKUP(übertrag!I17,paßheim,2,),"")</f>
        <v>143424</v>
      </c>
      <c r="M17" s="35">
        <f>IF(I17,VLOOKUP(übertrag!I17,jhgheim,2,),"")</f>
        <v>44381</v>
      </c>
      <c r="O17">
        <f>IF(übertrag!I17,VLOOKUP(übertrag!I17,paßheim,2,),"")</f>
        <v>143424</v>
      </c>
      <c r="Q17" t="b">
        <v>0</v>
      </c>
      <c r="Z17">
        <f>IF(I26,VLOOKUP(übertrag!I26,Heimü,2,),"")</f>
        <v>0</v>
      </c>
      <c r="AE17">
        <v>16</v>
      </c>
    </row>
    <row r="18" spans="2:31" ht="12.75">
      <c r="B18">
        <v>1</v>
      </c>
      <c r="I18">
        <v>4</v>
      </c>
      <c r="K18">
        <f>IF(I18,VLOOKUP(übertrag!I18,paßheim,2,),"")</f>
        <v>137877</v>
      </c>
      <c r="M18" s="35">
        <f>IF(I18,VLOOKUP(übertrag!I18,jhgheim,2,),"")</f>
        <v>44319</v>
      </c>
      <c r="O18">
        <f>IF(übertrag!I18,VLOOKUP(übertrag!I18,paßheim,2,),"")</f>
        <v>137877</v>
      </c>
      <c r="Q18" t="b">
        <v>0</v>
      </c>
      <c r="Z18">
        <f>IF(I27,VLOOKUP(übertrag!I27,Heimü,2,),"")</f>
        <v>0</v>
      </c>
      <c r="AE18">
        <v>17</v>
      </c>
    </row>
    <row r="19" spans="2:31" ht="12.75">
      <c r="B19">
        <v>9</v>
      </c>
      <c r="C19">
        <v>9</v>
      </c>
      <c r="I19">
        <v>5</v>
      </c>
      <c r="K19">
        <f>IF(I19,VLOOKUP(übertrag!I19,paßheim,2,),"")</f>
        <v>124226</v>
      </c>
      <c r="M19" s="35">
        <f>IF(I19,VLOOKUP(übertrag!I19,jhgheim,2,),"")</f>
        <v>44320</v>
      </c>
      <c r="O19">
        <f>IF(übertrag!I19,VLOOKUP(übertrag!I19,paßheim,2,),"")</f>
        <v>124226</v>
      </c>
      <c r="Q19" t="b">
        <v>0</v>
      </c>
      <c r="AE19">
        <v>18</v>
      </c>
    </row>
    <row r="20" spans="9:31" ht="12.75">
      <c r="I20">
        <v>6</v>
      </c>
      <c r="K20">
        <f>IF(I20,VLOOKUP(übertrag!I20,paßheim,2,),"")</f>
        <v>137616</v>
      </c>
      <c r="M20" s="35">
        <f>IF(I20,VLOOKUP(übertrag!I20,jhgheim,2,),"")</f>
        <v>44351</v>
      </c>
      <c r="O20">
        <f>IF(übertrag!I20,VLOOKUP(übertrag!I20,paßheim,2,),"")</f>
        <v>137616</v>
      </c>
      <c r="Q20" t="b">
        <v>0</v>
      </c>
      <c r="AE20">
        <v>19</v>
      </c>
    </row>
    <row r="21" spans="9:31" ht="12.75">
      <c r="I21">
        <v>7</v>
      </c>
      <c r="K21">
        <f>IF(I21,VLOOKUP(übertrag!I21,paßheim,2,),"")</f>
        <v>124225</v>
      </c>
      <c r="M21" s="35">
        <f>IF(I21,VLOOKUP(übertrag!I21,jhgheim,2,),"")</f>
        <v>44348</v>
      </c>
      <c r="O21">
        <f>IF(übertrag!I21,VLOOKUP(übertrag!I21,paßheim,2,),"")</f>
        <v>124225</v>
      </c>
      <c r="Q21" t="b">
        <v>0</v>
      </c>
      <c r="AE21">
        <v>20</v>
      </c>
    </row>
    <row r="22" spans="9:31" ht="12.75">
      <c r="I22">
        <v>8</v>
      </c>
      <c r="K22">
        <f>IF(I22,VLOOKUP(übertrag!I22,paßheim,2,),"")</f>
        <v>0</v>
      </c>
      <c r="M22" s="35">
        <f>IF(I22,VLOOKUP(übertrag!I22,jhgheim,2,),"")</f>
        <v>0</v>
      </c>
      <c r="O22">
        <f>IF(übertrag!I22,VLOOKUP(übertrag!I22,paßheim,2,),"")</f>
        <v>0</v>
      </c>
      <c r="Q22" t="b">
        <v>0</v>
      </c>
      <c r="AE22">
        <v>21</v>
      </c>
    </row>
    <row r="23" spans="9:31" ht="12.75">
      <c r="I23">
        <v>1</v>
      </c>
      <c r="K23">
        <f>IF(I23,VLOOKUP(übertrag!I23,paßheim,2,),"")</f>
        <v>0</v>
      </c>
      <c r="M23" s="35">
        <f>IF(I23,VLOOKUP(übertrag!I23,jhgheim,2,),"")</f>
        <v>0</v>
      </c>
      <c r="O23">
        <f>IF(übertrag!I23,VLOOKUP(übertrag!I23,paßheim,2,),"")</f>
        <v>0</v>
      </c>
      <c r="Q23" t="b">
        <v>0</v>
      </c>
      <c r="AE23">
        <v>22</v>
      </c>
    </row>
    <row r="24" spans="9:31" ht="13.5" thickBot="1">
      <c r="I24">
        <v>1</v>
      </c>
      <c r="K24">
        <f>IF(I24,VLOOKUP(übertrag!I24,paßheim,2,),"")</f>
        <v>0</v>
      </c>
      <c r="M24" s="35">
        <f>IF(I24,VLOOKUP(übertrag!I24,jhgheim,2,),"")</f>
        <v>0</v>
      </c>
      <c r="O24">
        <f>IF(übertrag!I24,VLOOKUP(übertrag!I24,paßheim,2,),"")</f>
        <v>0</v>
      </c>
      <c r="Q24" t="b">
        <v>0</v>
      </c>
      <c r="AE24" s="67"/>
    </row>
    <row r="25" spans="9:31" ht="12.75">
      <c r="I25">
        <v>1</v>
      </c>
      <c r="K25">
        <f>IF(I25,VLOOKUP(übertrag!I25,paßheim,2,),"")</f>
        <v>0</v>
      </c>
      <c r="M25" s="35">
        <f>IF(I25,VLOOKUP(übertrag!I25,jhgheim,2,),"")</f>
        <v>0</v>
      </c>
      <c r="O25">
        <f>IF(übertrag!I25,VLOOKUP(übertrag!I25,paßheim,2,),"")</f>
        <v>0</v>
      </c>
      <c r="Q25" t="b">
        <v>0</v>
      </c>
      <c r="AE25">
        <v>23</v>
      </c>
    </row>
    <row r="26" spans="9:17" ht="12.75">
      <c r="I26">
        <v>1</v>
      </c>
      <c r="K26">
        <f>IF(I26,VLOOKUP(übertrag!I26,paßheim,2,),"")</f>
        <v>0</v>
      </c>
      <c r="M26" s="35">
        <f>IF(I26,VLOOKUP(übertrag!I26,jhgheim,2,),"")</f>
        <v>0</v>
      </c>
      <c r="O26">
        <f>IF(übertrag!I26,VLOOKUP(übertrag!I26,paßheim,2,),"")</f>
        <v>0</v>
      </c>
      <c r="Q26" t="b">
        <v>0</v>
      </c>
    </row>
    <row r="27" spans="9:17" ht="12.75">
      <c r="I27">
        <v>1</v>
      </c>
      <c r="K27">
        <f>IF(I27,VLOOKUP(übertrag!I27,paßheim,2,),"")</f>
        <v>0</v>
      </c>
      <c r="M27" s="35">
        <f>IF(I27,VLOOKUP(übertrag!I27,jhgheim,2,),"")</f>
        <v>0</v>
      </c>
      <c r="O27">
        <f>IF(übertrag!I27,VLOOKUP(übertrag!I27,paßheim,2,),"")</f>
        <v>0</v>
      </c>
      <c r="Q27" t="b">
        <v>0</v>
      </c>
    </row>
    <row r="28" spans="9:17" ht="12.75">
      <c r="I28">
        <v>1</v>
      </c>
      <c r="K28">
        <f>IF(I28,VLOOKUP(übertrag!I28,paßheim,2,),"")</f>
        <v>0</v>
      </c>
      <c r="M28" s="35">
        <f>IF(I28,VLOOKUP(übertrag!I28,jhgheim,2,),"")</f>
        <v>0</v>
      </c>
      <c r="O28">
        <f>IF(übertrag!I28,VLOOKUP(übertrag!I28,paßheim,2,),"")</f>
        <v>0</v>
      </c>
      <c r="Q28" t="b">
        <v>0</v>
      </c>
    </row>
    <row r="29" spans="9:17" ht="12.75">
      <c r="I29">
        <v>13</v>
      </c>
      <c r="M29" s="35">
        <f>IF(I29,VLOOKUP(übertrag!I29,jhgheim,2,),"")</f>
        <v>0</v>
      </c>
      <c r="O29">
        <f>IF(übertrag!I29,VLOOKUP(übertrag!I29,paßheim,2,),"")</f>
        <v>0</v>
      </c>
      <c r="Q29" t="b">
        <v>0</v>
      </c>
    </row>
    <row r="30" spans="13:17" ht="12.75">
      <c r="M30" s="35">
        <f>IF(I30,VLOOKUP(übertrag!I30,jhgheim,2,),"")</f>
      </c>
      <c r="O30">
        <f>IF(übertrag!I30,VLOOKUP(übertrag!I30,paßheim,2,),"")</f>
      </c>
      <c r="Q30" t="b">
        <v>0</v>
      </c>
    </row>
    <row r="31" spans="13:17" ht="12.75">
      <c r="M31" s="35">
        <f>IF(I31,VLOOKUP(übertrag!I31,jhgheim,2,),"")</f>
      </c>
      <c r="O31">
        <f>IF(übertrag!I31,VLOOKUP(übertrag!I31,paßheim,2,),"")</f>
      </c>
      <c r="Q31" t="b">
        <v>0</v>
      </c>
    </row>
    <row r="32" spans="13:17" ht="12.75">
      <c r="M32" s="35">
        <f>IF(I32,VLOOKUP(übertrag!I32,jhgheim,2,),"")</f>
      </c>
      <c r="O32">
        <f>IF(übertrag!I32,VLOOKUP(übertrag!I32,paßheim,2,),"")</f>
      </c>
      <c r="Q32" t="b">
        <v>0</v>
      </c>
    </row>
    <row r="33" spans="13:17" ht="12.75">
      <c r="M33" s="35">
        <f>IF(I33,VLOOKUP(übertrag!I33,jhgheim,2,),"")</f>
      </c>
      <c r="O33">
        <f>IF(übertrag!I33,VLOOKUP(übertrag!I33,paßheim,2,),"")</f>
      </c>
      <c r="Q33" t="b">
        <v>0</v>
      </c>
    </row>
    <row r="117" ht="12.75">
      <c r="G117" s="46" t="s">
        <v>45</v>
      </c>
    </row>
    <row r="155" ht="12.75">
      <c r="A155" t="s">
        <v>226</v>
      </c>
    </row>
  </sheetData>
  <sheetProtection/>
  <mergeCells count="1">
    <mergeCell ref="Q1:R1"/>
  </mergeCells>
  <printOptions/>
  <pageMargins left="0.787401575" right="0.787401575" top="0.984251969" bottom="0.984251969" header="0.4921259845" footer="0.492125984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Tabelle3"/>
  <dimension ref="A1:P101"/>
  <sheetViews>
    <sheetView showGridLines="0" zoomScalePageLayoutView="0" workbookViewId="0" topLeftCell="A1">
      <pane ySplit="2" topLeftCell="A21" activePane="bottomLeft" state="frozen"/>
      <selection pane="topLeft" activeCell="A1" sqref="A1"/>
      <selection pane="bottomLeft" activeCell="K45" sqref="K45:M48"/>
    </sheetView>
  </sheetViews>
  <sheetFormatPr defaultColWidth="11.421875" defaultRowHeight="12.75"/>
  <cols>
    <col min="1" max="1" width="22.421875" style="15" customWidth="1"/>
    <col min="2" max="6" width="4.7109375" style="15" customWidth="1"/>
    <col min="7" max="7" width="6.7109375" style="14" customWidth="1"/>
    <col min="8" max="8" width="22.421875" style="15" customWidth="1"/>
    <col min="9" max="10" width="4.7109375" style="15" customWidth="1"/>
    <col min="11" max="11" width="4.28125" style="15" customWidth="1"/>
    <col min="12" max="13" width="4.7109375" style="15" customWidth="1"/>
    <col min="14" max="14" width="6.7109375" style="15" customWidth="1"/>
    <col min="15" max="16384" width="11.421875" style="15" customWidth="1"/>
  </cols>
  <sheetData>
    <row r="1" spans="1:16" s="16" customFormat="1" ht="18">
      <c r="A1" s="124"/>
      <c r="B1" s="129"/>
      <c r="C1" s="124"/>
      <c r="D1" s="128"/>
      <c r="E1" s="130"/>
      <c r="F1" s="361" t="s">
        <v>136</v>
      </c>
      <c r="G1" s="361"/>
      <c r="H1" s="361"/>
      <c r="I1" s="129"/>
      <c r="J1" s="124"/>
      <c r="K1" s="128"/>
      <c r="L1" s="130"/>
      <c r="M1" s="128"/>
      <c r="N1" s="41"/>
      <c r="O1" s="43"/>
      <c r="P1" s="43"/>
    </row>
    <row r="2" spans="1:16" s="16" customFormat="1" ht="18.75">
      <c r="A2" s="362" t="str">
        <f>DKB!D8</f>
        <v>1.SV Pößneck-KSV Langenorla</v>
      </c>
      <c r="B2" s="362"/>
      <c r="C2" s="362"/>
      <c r="D2" s="362"/>
      <c r="E2" s="362"/>
      <c r="F2" s="362"/>
      <c r="G2" s="164">
        <f>DKB!L54</f>
        <v>0</v>
      </c>
      <c r="H2" s="165">
        <f>DKB!N54</f>
        <v>0</v>
      </c>
      <c r="I2" s="362" t="str">
        <f>DKB!R8</f>
        <v>SV Eliabrunnn</v>
      </c>
      <c r="J2" s="362"/>
      <c r="K2" s="362"/>
      <c r="L2" s="362"/>
      <c r="M2" s="362"/>
      <c r="N2" s="362"/>
      <c r="O2" s="43"/>
      <c r="P2" s="43"/>
    </row>
    <row r="3" spans="1:14" ht="12.75">
      <c r="A3" s="14"/>
      <c r="B3" s="14"/>
      <c r="C3" s="14"/>
      <c r="D3" s="14"/>
      <c r="E3" s="14"/>
      <c r="F3" s="42"/>
      <c r="H3" s="14"/>
      <c r="I3" s="14"/>
      <c r="J3" s="14"/>
      <c r="K3" s="14"/>
      <c r="L3" s="42"/>
      <c r="M3" s="14"/>
      <c r="N3" s="14"/>
    </row>
    <row r="4" spans="1:16" ht="17.25" customHeight="1">
      <c r="A4" s="14" t="s">
        <v>1</v>
      </c>
      <c r="B4" s="68" t="s">
        <v>144</v>
      </c>
      <c r="C4" s="68" t="s">
        <v>52</v>
      </c>
      <c r="D4" s="68" t="s">
        <v>30</v>
      </c>
      <c r="E4" s="68" t="s">
        <v>51</v>
      </c>
      <c r="F4" s="68" t="s">
        <v>66</v>
      </c>
      <c r="H4" s="14" t="s">
        <v>1</v>
      </c>
      <c r="I4" s="193" t="s">
        <v>159</v>
      </c>
      <c r="J4" s="68" t="s">
        <v>52</v>
      </c>
      <c r="K4" s="68" t="s">
        <v>30</v>
      </c>
      <c r="L4" s="68" t="s">
        <v>51</v>
      </c>
      <c r="M4" s="68" t="s">
        <v>66</v>
      </c>
      <c r="N4" s="14"/>
      <c r="O4" s="14"/>
      <c r="P4" s="14"/>
    </row>
    <row r="5" spans="1:16" ht="17.25" customHeight="1">
      <c r="A5" s="44" t="str">
        <f>DKB!B11</f>
        <v>Krause, Jannick</v>
      </c>
      <c r="B5" s="205">
        <v>1</v>
      </c>
      <c r="C5" s="17">
        <f>IF(F5="","",(SUM(F5-D5)))</f>
      </c>
      <c r="D5" s="199"/>
      <c r="E5" s="199"/>
      <c r="F5" s="200"/>
      <c r="H5" s="44" t="str">
        <f>DKB!P11</f>
        <v>Koburger, Nils</v>
      </c>
      <c r="I5" s="205">
        <v>1</v>
      </c>
      <c r="J5" s="17">
        <f>IF(M5="","",(SUM(M5-K5)))</f>
      </c>
      <c r="K5" s="199"/>
      <c r="L5" s="199"/>
      <c r="M5" s="200"/>
      <c r="N5" s="14"/>
      <c r="O5" s="201" t="s">
        <v>154</v>
      </c>
      <c r="P5" s="202"/>
    </row>
    <row r="6" spans="1:16" ht="17.25" customHeight="1">
      <c r="A6" s="14"/>
      <c r="B6" s="205">
        <v>2</v>
      </c>
      <c r="C6" s="17">
        <f>IF(F6="","",(SUM(F6-D6)))</f>
      </c>
      <c r="D6" s="199"/>
      <c r="E6" s="199"/>
      <c r="F6" s="199"/>
      <c r="H6" s="14"/>
      <c r="I6" s="205">
        <v>2</v>
      </c>
      <c r="J6" s="17">
        <f>IF(M6="","",(SUM(M6-K6)))</f>
      </c>
      <c r="K6" s="199"/>
      <c r="L6" s="199"/>
      <c r="M6" s="199"/>
      <c r="N6" s="14"/>
      <c r="O6" s="203" t="s">
        <v>156</v>
      </c>
      <c r="P6" s="202"/>
    </row>
    <row r="7" spans="1:16" ht="17.25" customHeight="1">
      <c r="A7" s="44">
        <f>DKB!B14</f>
        <v>0</v>
      </c>
      <c r="B7" s="205">
        <v>3</v>
      </c>
      <c r="C7" s="17">
        <f>IF(F7="","",(SUM(F7-D7)))</f>
      </c>
      <c r="D7" s="199"/>
      <c r="E7" s="199"/>
      <c r="F7" s="199"/>
      <c r="H7" s="44">
        <f>DKB!P14</f>
        <v>0</v>
      </c>
      <c r="I7" s="205">
        <v>3</v>
      </c>
      <c r="J7" s="17">
        <f>IF(M7="","",(SUM(M7-K7)))</f>
      </c>
      <c r="K7" s="199"/>
      <c r="L7" s="199"/>
      <c r="M7" s="199"/>
      <c r="N7" s="14"/>
      <c r="O7" s="203" t="s">
        <v>157</v>
      </c>
      <c r="P7" s="202"/>
    </row>
    <row r="8" spans="1:16" ht="17.25" customHeight="1">
      <c r="A8" s="14"/>
      <c r="B8" s="205">
        <v>4</v>
      </c>
      <c r="C8" s="17">
        <f>IF(F8="","",(SUM(F8-D8)))</f>
      </c>
      <c r="D8" s="199"/>
      <c r="E8" s="199"/>
      <c r="F8" s="199"/>
      <c r="H8" s="14"/>
      <c r="I8" s="205">
        <v>4</v>
      </c>
      <c r="J8" s="17">
        <f>IF(M8="","",(SUM(M8-K8)))</f>
      </c>
      <c r="K8" s="199"/>
      <c r="L8" s="199"/>
      <c r="M8" s="199"/>
      <c r="N8" s="14"/>
      <c r="O8" s="203" t="s">
        <v>158</v>
      </c>
      <c r="P8" s="202"/>
    </row>
    <row r="9" spans="1:16" ht="17.25" customHeight="1">
      <c r="A9" s="14"/>
      <c r="B9" s="14"/>
      <c r="C9" s="17">
        <f>SUM(C5:C8)</f>
        <v>0</v>
      </c>
      <c r="D9" s="17">
        <f>SUM(D5:D8)</f>
        <v>0</v>
      </c>
      <c r="E9" s="17">
        <f>SUM(E5:E8)</f>
        <v>0</v>
      </c>
      <c r="F9" s="17">
        <f>SUM(F5:F8)</f>
        <v>0</v>
      </c>
      <c r="H9" s="14"/>
      <c r="I9" s="14"/>
      <c r="J9" s="17">
        <f>SUM(J5:J8)</f>
        <v>0</v>
      </c>
      <c r="K9" s="17">
        <f>SUM(K5:K8)</f>
        <v>0</v>
      </c>
      <c r="L9" s="17">
        <f>SUM(L5:L8)</f>
        <v>0</v>
      </c>
      <c r="M9" s="17">
        <f>SUM(M5:M8)</f>
        <v>0</v>
      </c>
      <c r="N9" s="14"/>
      <c r="O9" s="203" t="s">
        <v>155</v>
      </c>
      <c r="P9" s="202"/>
    </row>
    <row r="10" spans="1:16" ht="12.75">
      <c r="A10" s="14"/>
      <c r="B10" s="14"/>
      <c r="C10" s="122"/>
      <c r="D10" s="122"/>
      <c r="E10" s="122"/>
      <c r="F10" s="123"/>
      <c r="H10" s="14"/>
      <c r="I10" s="14"/>
      <c r="J10" s="122"/>
      <c r="K10" s="122"/>
      <c r="L10" s="122"/>
      <c r="M10" s="123"/>
      <c r="N10" s="14"/>
      <c r="O10" s="14"/>
      <c r="P10" s="14"/>
    </row>
    <row r="11" spans="1:16" ht="12.75">
      <c r="A11" s="14"/>
      <c r="B11" s="14"/>
      <c r="C11" s="14"/>
      <c r="D11" s="14"/>
      <c r="E11" s="14"/>
      <c r="F11" s="14"/>
      <c r="H11" s="14"/>
      <c r="I11" s="14"/>
      <c r="J11" s="14"/>
      <c r="K11" s="14"/>
      <c r="L11" s="14"/>
      <c r="M11" s="14"/>
      <c r="N11" s="14"/>
      <c r="O11" s="14"/>
      <c r="P11" s="14"/>
    </row>
    <row r="12" spans="1:16" ht="17.25" customHeight="1">
      <c r="A12" s="14" t="s">
        <v>1</v>
      </c>
      <c r="B12" s="68" t="s">
        <v>144</v>
      </c>
      <c r="C12" s="68" t="s">
        <v>52</v>
      </c>
      <c r="D12" s="68" t="s">
        <v>30</v>
      </c>
      <c r="E12" s="68" t="s">
        <v>51</v>
      </c>
      <c r="F12" s="68" t="s">
        <v>66</v>
      </c>
      <c r="H12" s="14" t="s">
        <v>1</v>
      </c>
      <c r="I12" s="68" t="s">
        <v>29</v>
      </c>
      <c r="J12" s="68" t="s">
        <v>52</v>
      </c>
      <c r="K12" s="68" t="s">
        <v>30</v>
      </c>
      <c r="L12" s="68" t="s">
        <v>51</v>
      </c>
      <c r="M12" s="68" t="s">
        <v>66</v>
      </c>
      <c r="N12" s="14"/>
      <c r="O12" s="14"/>
      <c r="P12" s="14"/>
    </row>
    <row r="13" spans="1:16" ht="17.25" customHeight="1">
      <c r="A13" s="44" t="str">
        <f>DKB!B18</f>
        <v>Bielau, Maximilian</v>
      </c>
      <c r="B13" s="205">
        <v>1</v>
      </c>
      <c r="C13" s="17">
        <f>IF(F13="","",(SUM(F13-D13)))</f>
      </c>
      <c r="D13" s="199"/>
      <c r="E13" s="199"/>
      <c r="F13" s="200"/>
      <c r="H13" s="44" t="str">
        <f>DKB!P18</f>
        <v>Franke, Stefan</v>
      </c>
      <c r="I13" s="205">
        <v>1</v>
      </c>
      <c r="J13" s="17">
        <f>IF(M13="","",(SUM(M13-K13)))</f>
      </c>
      <c r="K13" s="199"/>
      <c r="L13" s="199"/>
      <c r="M13" s="200"/>
      <c r="N13" s="14"/>
      <c r="O13" s="14"/>
      <c r="P13" s="14"/>
    </row>
    <row r="14" spans="1:16" ht="17.25" customHeight="1">
      <c r="A14" s="14"/>
      <c r="B14" s="205">
        <v>2</v>
      </c>
      <c r="C14" s="17">
        <f>IF(F14="","",(SUM(F14-D14)))</f>
      </c>
      <c r="D14" s="199"/>
      <c r="E14" s="199"/>
      <c r="F14" s="199"/>
      <c r="H14" s="14"/>
      <c r="I14" s="205">
        <v>2</v>
      </c>
      <c r="J14" s="17">
        <f>IF(M14="","",(SUM(M14-K14)))</f>
      </c>
      <c r="K14" s="199"/>
      <c r="L14" s="199"/>
      <c r="M14" s="199"/>
      <c r="N14" s="14"/>
      <c r="O14" s="14"/>
      <c r="P14" s="14"/>
    </row>
    <row r="15" spans="1:16" ht="17.25" customHeight="1">
      <c r="A15" s="44">
        <f>DKB!B21</f>
        <v>0</v>
      </c>
      <c r="B15" s="205">
        <v>3</v>
      </c>
      <c r="C15" s="17">
        <f>IF(F15="","",(SUM(F15-D15)))</f>
      </c>
      <c r="D15" s="199"/>
      <c r="E15" s="199"/>
      <c r="F15" s="199"/>
      <c r="H15" s="44">
        <f>DKB!P21</f>
        <v>0</v>
      </c>
      <c r="I15" s="205">
        <v>3</v>
      </c>
      <c r="J15" s="17">
        <f>IF(M15="","",(SUM(M15-K15)))</f>
      </c>
      <c r="K15" s="199"/>
      <c r="L15" s="199"/>
      <c r="M15" s="199"/>
      <c r="N15" s="14"/>
      <c r="O15" s="14"/>
      <c r="P15" s="14"/>
    </row>
    <row r="16" spans="1:16" ht="17.25" customHeight="1">
      <c r="A16" s="14"/>
      <c r="B16" s="205">
        <v>4</v>
      </c>
      <c r="C16" s="17">
        <f>IF(F16="","",(SUM(F16-D16)))</f>
      </c>
      <c r="D16" s="199"/>
      <c r="E16" s="199"/>
      <c r="F16" s="199"/>
      <c r="H16" s="14"/>
      <c r="I16" s="205">
        <v>4</v>
      </c>
      <c r="J16" s="17">
        <f>IF(M16="","",(SUM(M16-K16)))</f>
      </c>
      <c r="K16" s="199"/>
      <c r="L16" s="199"/>
      <c r="M16" s="199"/>
      <c r="N16" s="14"/>
      <c r="O16" s="14"/>
      <c r="P16" s="14"/>
    </row>
    <row r="17" spans="1:15" ht="17.25" customHeight="1">
      <c r="A17" s="14"/>
      <c r="B17" s="14"/>
      <c r="C17" s="17">
        <f>SUM(C13:C16)</f>
        <v>0</v>
      </c>
      <c r="D17" s="17">
        <f>SUM(D13:D16)</f>
        <v>0</v>
      </c>
      <c r="E17" s="17">
        <f>SUM(E13:E16)</f>
        <v>0</v>
      </c>
      <c r="F17" s="17">
        <f>SUM(F13:F16)</f>
        <v>0</v>
      </c>
      <c r="H17" s="14"/>
      <c r="I17" s="14"/>
      <c r="J17" s="17">
        <f>SUM(J13:J16)</f>
        <v>0</v>
      </c>
      <c r="K17" s="17">
        <f>SUM(K13:K16)</f>
        <v>0</v>
      </c>
      <c r="L17" s="17">
        <f>SUM(L13:L16)</f>
        <v>0</v>
      </c>
      <c r="M17" s="17">
        <f>SUM(M13:M16)</f>
        <v>0</v>
      </c>
      <c r="N17" s="14"/>
      <c r="O17" s="14"/>
    </row>
    <row r="18" spans="1:15" ht="12.75">
      <c r="A18" s="14"/>
      <c r="B18" s="14"/>
      <c r="C18" s="122"/>
      <c r="D18" s="122"/>
      <c r="E18" s="122"/>
      <c r="F18" s="123"/>
      <c r="H18" s="14"/>
      <c r="I18" s="14"/>
      <c r="J18" s="122"/>
      <c r="K18" s="122"/>
      <c r="L18" s="122"/>
      <c r="M18" s="123"/>
      <c r="N18" s="14"/>
      <c r="O18" s="14"/>
    </row>
    <row r="19" spans="1:15" ht="12.75">
      <c r="A19" s="14"/>
      <c r="B19" s="14"/>
      <c r="C19" s="14"/>
      <c r="D19" s="14"/>
      <c r="E19" s="14"/>
      <c r="F19" s="14"/>
      <c r="H19" s="14"/>
      <c r="I19" s="14"/>
      <c r="J19" s="14"/>
      <c r="K19" s="14"/>
      <c r="L19" s="14"/>
      <c r="M19" s="14"/>
      <c r="N19" s="14"/>
      <c r="O19" s="14"/>
    </row>
    <row r="20" spans="1:15" ht="17.25" customHeight="1">
      <c r="A20" s="14" t="s">
        <v>1</v>
      </c>
      <c r="B20" s="68" t="s">
        <v>144</v>
      </c>
      <c r="C20" s="68" t="s">
        <v>52</v>
      </c>
      <c r="D20" s="68" t="s">
        <v>30</v>
      </c>
      <c r="E20" s="68" t="s">
        <v>51</v>
      </c>
      <c r="F20" s="68" t="s">
        <v>66</v>
      </c>
      <c r="H20" s="14" t="s">
        <v>1</v>
      </c>
      <c r="I20" s="68" t="s">
        <v>144</v>
      </c>
      <c r="J20" s="68" t="s">
        <v>52</v>
      </c>
      <c r="K20" s="68" t="s">
        <v>30</v>
      </c>
      <c r="L20" s="68" t="s">
        <v>51</v>
      </c>
      <c r="M20" s="68" t="s">
        <v>66</v>
      </c>
      <c r="N20" s="14"/>
      <c r="O20" s="14"/>
    </row>
    <row r="21" spans="1:15" ht="17.25" customHeight="1">
      <c r="A21" s="44" t="str">
        <f>DKB!B25</f>
        <v>Frigo, Saliven</v>
      </c>
      <c r="B21" s="205">
        <v>1</v>
      </c>
      <c r="C21" s="17">
        <f>IF(F21="","",(SUM(F21-D21)))</f>
      </c>
      <c r="D21" s="199"/>
      <c r="E21" s="199"/>
      <c r="F21" s="200"/>
      <c r="H21" s="44" t="str">
        <f>DKB!P25</f>
        <v>Ludwig, Felix</v>
      </c>
      <c r="I21" s="205">
        <v>1</v>
      </c>
      <c r="J21" s="17">
        <f>IF(M21="","",(SUM(M21-K21)))</f>
      </c>
      <c r="K21" s="199"/>
      <c r="L21" s="199"/>
      <c r="M21" s="200"/>
      <c r="N21" s="14"/>
      <c r="O21" s="14"/>
    </row>
    <row r="22" spans="1:15" ht="17.25" customHeight="1">
      <c r="A22" s="14"/>
      <c r="B22" s="205">
        <v>2</v>
      </c>
      <c r="C22" s="17">
        <f>IF(F22="","",(SUM(F22-D22)))</f>
      </c>
      <c r="D22" s="199"/>
      <c r="E22" s="199"/>
      <c r="F22" s="199"/>
      <c r="H22" s="14"/>
      <c r="I22" s="205">
        <v>2</v>
      </c>
      <c r="J22" s="17">
        <f>IF(M22="","",(SUM(M22-K22)))</f>
      </c>
      <c r="K22" s="199"/>
      <c r="L22" s="199"/>
      <c r="M22" s="199"/>
      <c r="N22" s="14"/>
      <c r="O22" s="14"/>
    </row>
    <row r="23" spans="1:15" ht="17.25" customHeight="1">
      <c r="A23" s="44">
        <f>DKB!B28</f>
        <v>0</v>
      </c>
      <c r="B23" s="205">
        <v>3</v>
      </c>
      <c r="C23" s="17">
        <f>IF(F23="","",(SUM(F23-D23)))</f>
      </c>
      <c r="D23" s="199"/>
      <c r="E23" s="199"/>
      <c r="F23" s="199"/>
      <c r="H23" s="44">
        <f>DKB!P28</f>
        <v>0</v>
      </c>
      <c r="I23" s="205">
        <v>3</v>
      </c>
      <c r="J23" s="17">
        <f>IF(M23="","",(SUM(M23-K23)))</f>
      </c>
      <c r="K23" s="199"/>
      <c r="L23" s="199"/>
      <c r="M23" s="199"/>
      <c r="N23" s="14"/>
      <c r="O23" s="14"/>
    </row>
    <row r="24" spans="1:15" ht="17.25" customHeight="1">
      <c r="A24" s="14"/>
      <c r="B24" s="205">
        <v>4</v>
      </c>
      <c r="C24" s="17">
        <f>IF(F24="","",(SUM(F24-D24)))</f>
      </c>
      <c r="D24" s="199"/>
      <c r="E24" s="199"/>
      <c r="F24" s="199"/>
      <c r="H24" s="14"/>
      <c r="I24" s="205">
        <v>4</v>
      </c>
      <c r="J24" s="17">
        <f>IF(M24="","",(SUM(M24-K24)))</f>
      </c>
      <c r="K24" s="199"/>
      <c r="L24" s="199"/>
      <c r="M24" s="199"/>
      <c r="N24" s="14"/>
      <c r="O24" s="14"/>
    </row>
    <row r="25" spans="1:15" ht="17.25" customHeight="1">
      <c r="A25" s="14"/>
      <c r="B25" s="14"/>
      <c r="C25" s="17">
        <f>SUM(C21:C24)</f>
        <v>0</v>
      </c>
      <c r="D25" s="17">
        <f>SUM(D21:D24)</f>
        <v>0</v>
      </c>
      <c r="E25" s="17">
        <f>SUM(E21:E24)</f>
        <v>0</v>
      </c>
      <c r="F25" s="17">
        <f>SUM(F21:F24)</f>
        <v>0</v>
      </c>
      <c r="H25" s="14"/>
      <c r="I25" s="14"/>
      <c r="J25" s="17">
        <f>SUM(J21:J24)</f>
        <v>0</v>
      </c>
      <c r="K25" s="17">
        <f>SUM(K21:K24)</f>
        <v>0</v>
      </c>
      <c r="L25" s="17">
        <f>SUM(L21:L24)</f>
        <v>0</v>
      </c>
      <c r="M25" s="17">
        <f>SUM(M21:M24)</f>
        <v>0</v>
      </c>
      <c r="N25" s="14"/>
      <c r="O25" s="14"/>
    </row>
    <row r="26" spans="1:15" ht="12.75">
      <c r="A26" s="14"/>
      <c r="B26" s="14"/>
      <c r="C26" s="122"/>
      <c r="D26" s="122"/>
      <c r="E26" s="122"/>
      <c r="F26" s="123"/>
      <c r="H26" s="14"/>
      <c r="I26" s="14"/>
      <c r="J26" s="122"/>
      <c r="K26" s="122"/>
      <c r="L26" s="122"/>
      <c r="M26" s="123"/>
      <c r="N26" s="14"/>
      <c r="O26" s="14"/>
    </row>
    <row r="27" spans="1:15" ht="12.75">
      <c r="A27" s="14"/>
      <c r="B27" s="14"/>
      <c r="C27" s="14"/>
      <c r="D27" s="14"/>
      <c r="E27" s="14"/>
      <c r="F27" s="14"/>
      <c r="H27" s="14"/>
      <c r="I27" s="14"/>
      <c r="J27" s="14"/>
      <c r="K27" s="14"/>
      <c r="L27" s="14"/>
      <c r="M27" s="14"/>
      <c r="N27" s="14"/>
      <c r="O27" s="14"/>
    </row>
    <row r="28" spans="1:15" ht="17.25" customHeight="1">
      <c r="A28" s="14" t="s">
        <v>1</v>
      </c>
      <c r="B28" s="68" t="s">
        <v>144</v>
      </c>
      <c r="C28" s="68" t="s">
        <v>52</v>
      </c>
      <c r="D28" s="68" t="s">
        <v>30</v>
      </c>
      <c r="E28" s="68" t="s">
        <v>51</v>
      </c>
      <c r="F28" s="68" t="s">
        <v>66</v>
      </c>
      <c r="H28" s="14" t="s">
        <v>1</v>
      </c>
      <c r="I28" s="68" t="s">
        <v>144</v>
      </c>
      <c r="J28" s="68" t="s">
        <v>52</v>
      </c>
      <c r="K28" s="68" t="s">
        <v>30</v>
      </c>
      <c r="L28" s="68" t="s">
        <v>51</v>
      </c>
      <c r="M28" s="68" t="s">
        <v>66</v>
      </c>
      <c r="N28" s="14"/>
      <c r="O28" s="14"/>
    </row>
    <row r="29" spans="1:15" ht="17.25" customHeight="1">
      <c r="A29" s="44" t="str">
        <f>DKB!B32</f>
        <v>Lauer, Oskar</v>
      </c>
      <c r="B29" s="205">
        <v>1</v>
      </c>
      <c r="C29" s="17">
        <f>IF(F29="","",(SUM(F29-D29)))</f>
      </c>
      <c r="D29" s="199"/>
      <c r="E29" s="199"/>
      <c r="F29" s="200"/>
      <c r="H29" s="44" t="str">
        <f>DKB!P32</f>
        <v>Jahn, Niklas</v>
      </c>
      <c r="I29" s="205">
        <v>1</v>
      </c>
      <c r="J29" s="17">
        <f>IF(M29="","",(SUM(M29-K29)))</f>
      </c>
      <c r="K29" s="199"/>
      <c r="L29" s="199"/>
      <c r="M29" s="200"/>
      <c r="N29" s="14"/>
      <c r="O29" s="14"/>
    </row>
    <row r="30" spans="1:15" ht="17.25" customHeight="1">
      <c r="A30" s="14"/>
      <c r="B30" s="205">
        <v>2</v>
      </c>
      <c r="C30" s="17">
        <f>IF(F30="","",(SUM(F30-D30)))</f>
      </c>
      <c r="D30" s="199"/>
      <c r="E30" s="199"/>
      <c r="F30" s="199"/>
      <c r="H30" s="14"/>
      <c r="I30" s="205">
        <v>2</v>
      </c>
      <c r="J30" s="17">
        <f>IF(M30="","",(SUM(M30-K30)))</f>
      </c>
      <c r="K30" s="199"/>
      <c r="L30" s="199"/>
      <c r="M30" s="199"/>
      <c r="N30" s="14"/>
      <c r="O30" s="14"/>
    </row>
    <row r="31" spans="1:15" ht="17.25" customHeight="1">
      <c r="A31" s="44">
        <f>DKB!B35</f>
        <v>0</v>
      </c>
      <c r="B31" s="205">
        <v>3</v>
      </c>
      <c r="C31" s="17">
        <f>IF(F31="","",(SUM(F31-D31)))</f>
      </c>
      <c r="D31" s="199"/>
      <c r="E31" s="199"/>
      <c r="F31" s="199"/>
      <c r="H31" s="44">
        <f>DKB!P35</f>
        <v>0</v>
      </c>
      <c r="I31" s="205">
        <v>3</v>
      </c>
      <c r="J31" s="17">
        <f>IF(M31="","",(SUM(M31-K31)))</f>
      </c>
      <c r="K31" s="199"/>
      <c r="L31" s="199"/>
      <c r="M31" s="199"/>
      <c r="N31" s="14"/>
      <c r="O31" s="14"/>
    </row>
    <row r="32" spans="1:15" ht="17.25" customHeight="1">
      <c r="A32" s="14"/>
      <c r="B32" s="205">
        <v>4</v>
      </c>
      <c r="C32" s="17">
        <f>IF(F32="","",(SUM(F32-D32)))</f>
      </c>
      <c r="D32" s="199"/>
      <c r="E32" s="199"/>
      <c r="F32" s="199"/>
      <c r="H32" s="14"/>
      <c r="I32" s="205">
        <v>4</v>
      </c>
      <c r="J32" s="17">
        <f>IF(M32="","",(SUM(M32-K32)))</f>
      </c>
      <c r="K32" s="199"/>
      <c r="L32" s="199"/>
      <c r="M32" s="199"/>
      <c r="N32" s="14"/>
      <c r="O32" s="14"/>
    </row>
    <row r="33" spans="1:15" ht="17.25" customHeight="1">
      <c r="A33" s="14"/>
      <c r="B33" s="14"/>
      <c r="C33" s="17">
        <f>SUM(C29:C32)</f>
        <v>0</v>
      </c>
      <c r="D33" s="17">
        <f>SUM(D29:D32)</f>
        <v>0</v>
      </c>
      <c r="E33" s="17">
        <f>SUM(E29:E32)</f>
        <v>0</v>
      </c>
      <c r="F33" s="17">
        <f>SUM(F29:F32)</f>
        <v>0</v>
      </c>
      <c r="H33" s="14"/>
      <c r="I33" s="14"/>
      <c r="J33" s="17">
        <f>SUM(J29:J32)</f>
        <v>0</v>
      </c>
      <c r="K33" s="17">
        <f>SUM(K29:K32)</f>
        <v>0</v>
      </c>
      <c r="L33" s="17">
        <f>SUM(L29:L32)</f>
        <v>0</v>
      </c>
      <c r="M33" s="17">
        <f>SUM(M29:M32)</f>
        <v>0</v>
      </c>
      <c r="N33" s="14"/>
      <c r="O33" s="14"/>
    </row>
    <row r="34" spans="1:15" ht="12.75">
      <c r="A34" s="14"/>
      <c r="B34" s="14"/>
      <c r="C34" s="122"/>
      <c r="D34" s="122"/>
      <c r="E34" s="122"/>
      <c r="F34" s="123"/>
      <c r="H34" s="14"/>
      <c r="I34" s="14"/>
      <c r="J34" s="122"/>
      <c r="K34" s="122"/>
      <c r="L34" s="122"/>
      <c r="M34" s="123"/>
      <c r="N34" s="14"/>
      <c r="O34" s="14"/>
    </row>
    <row r="35" spans="1:15" ht="12.75">
      <c r="A35" s="14"/>
      <c r="B35" s="14"/>
      <c r="C35" s="14"/>
      <c r="D35" s="14"/>
      <c r="E35" s="14"/>
      <c r="F35" s="14"/>
      <c r="H35" s="14"/>
      <c r="I35" s="14"/>
      <c r="J35" s="14"/>
      <c r="K35" s="14"/>
      <c r="L35" s="14"/>
      <c r="M35" s="14"/>
      <c r="N35" s="14"/>
      <c r="O35" s="14"/>
    </row>
    <row r="36" spans="1:15" ht="17.25" customHeight="1">
      <c r="A36" s="14" t="s">
        <v>1</v>
      </c>
      <c r="B36" s="68" t="s">
        <v>144</v>
      </c>
      <c r="C36" s="68" t="s">
        <v>52</v>
      </c>
      <c r="D36" s="68" t="s">
        <v>30</v>
      </c>
      <c r="E36" s="68" t="s">
        <v>51</v>
      </c>
      <c r="F36" s="68" t="s">
        <v>66</v>
      </c>
      <c r="H36" s="14" t="s">
        <v>1</v>
      </c>
      <c r="I36" s="68" t="s">
        <v>144</v>
      </c>
      <c r="J36" s="68" t="s">
        <v>52</v>
      </c>
      <c r="K36" s="68" t="s">
        <v>30</v>
      </c>
      <c r="L36" s="68" t="s">
        <v>51</v>
      </c>
      <c r="M36" s="68" t="s">
        <v>66</v>
      </c>
      <c r="N36" s="14"/>
      <c r="O36" s="14"/>
    </row>
    <row r="37" spans="1:15" ht="17.25" customHeight="1">
      <c r="A37" s="44" t="str">
        <f>DKB!B39</f>
        <v>Köchel, Hannes</v>
      </c>
      <c r="B37" s="205">
        <v>1</v>
      </c>
      <c r="C37" s="17">
        <f>IF(F37="","",(SUM(F37-D37)))</f>
      </c>
      <c r="D37" s="199"/>
      <c r="E37" s="199"/>
      <c r="F37" s="200"/>
      <c r="H37" s="44" t="str">
        <f>DKB!P39</f>
        <v>Jacobi, Bianca</v>
      </c>
      <c r="I37" s="205">
        <v>1</v>
      </c>
      <c r="J37" s="17">
        <f>IF(M37="","",(SUM(M37-K37)))</f>
      </c>
      <c r="K37" s="199"/>
      <c r="L37" s="199"/>
      <c r="M37" s="200"/>
      <c r="N37" s="14"/>
      <c r="O37" s="14"/>
    </row>
    <row r="38" spans="1:15" ht="17.25" customHeight="1">
      <c r="A38" s="14"/>
      <c r="B38" s="205">
        <v>2</v>
      </c>
      <c r="C38" s="17">
        <f>IF(F38="","",(SUM(F38-D38)))</f>
      </c>
      <c r="D38" s="199"/>
      <c r="E38" s="199"/>
      <c r="F38" s="199"/>
      <c r="H38" s="14"/>
      <c r="I38" s="205">
        <v>2</v>
      </c>
      <c r="J38" s="17">
        <f>IF(M38="","",(SUM(M38-K38)))</f>
      </c>
      <c r="K38" s="199"/>
      <c r="L38" s="199"/>
      <c r="M38" s="199"/>
      <c r="N38" s="14"/>
      <c r="O38" s="14"/>
    </row>
    <row r="39" spans="1:15" ht="17.25" customHeight="1">
      <c r="A39" s="44">
        <f>DKB!B42</f>
        <v>0</v>
      </c>
      <c r="B39" s="205">
        <v>3</v>
      </c>
      <c r="C39" s="17">
        <f>IF(F39="","",(SUM(F39-D39)))</f>
      </c>
      <c r="D39" s="199"/>
      <c r="E39" s="199"/>
      <c r="F39" s="199"/>
      <c r="H39" s="44">
        <f>DKB!P42</f>
        <v>0</v>
      </c>
      <c r="I39" s="205">
        <v>3</v>
      </c>
      <c r="J39" s="17">
        <f>IF(M39="","",(SUM(M39-K39)))</f>
      </c>
      <c r="K39" s="199"/>
      <c r="L39" s="199"/>
      <c r="M39" s="199"/>
      <c r="N39" s="14"/>
      <c r="O39" s="14"/>
    </row>
    <row r="40" spans="1:15" ht="17.25" customHeight="1">
      <c r="A40" s="14"/>
      <c r="B40" s="205">
        <v>4</v>
      </c>
      <c r="C40" s="17">
        <f>IF(F40="","",(SUM(F40-D40)))</f>
      </c>
      <c r="D40" s="199"/>
      <c r="E40" s="199"/>
      <c r="F40" s="199"/>
      <c r="H40" s="14"/>
      <c r="I40" s="205">
        <v>4</v>
      </c>
      <c r="J40" s="17">
        <f>IF(M40="","",(SUM(M40-K40)))</f>
      </c>
      <c r="K40" s="199"/>
      <c r="L40" s="199"/>
      <c r="M40" s="199"/>
      <c r="N40" s="14"/>
      <c r="O40" s="14"/>
    </row>
    <row r="41" spans="1:15" ht="17.25" customHeight="1">
      <c r="A41" s="14"/>
      <c r="B41" s="14"/>
      <c r="C41" s="17">
        <f>SUM(C37:C40)</f>
        <v>0</v>
      </c>
      <c r="D41" s="17">
        <f>SUM(D37:D40)</f>
        <v>0</v>
      </c>
      <c r="E41" s="17">
        <f>SUM(E37:E40)</f>
        <v>0</v>
      </c>
      <c r="F41" s="17">
        <f>SUM(F37:F40)</f>
        <v>0</v>
      </c>
      <c r="H41" s="14"/>
      <c r="I41" s="14"/>
      <c r="J41" s="17">
        <f>SUM(J37:J40)</f>
        <v>0</v>
      </c>
      <c r="K41" s="17">
        <f>SUM(K37:K40)</f>
        <v>0</v>
      </c>
      <c r="L41" s="17">
        <f>SUM(L37:L40)</f>
        <v>0</v>
      </c>
      <c r="M41" s="17">
        <f>SUM(M37:M40)</f>
        <v>0</v>
      </c>
      <c r="N41" s="14"/>
      <c r="O41" s="14"/>
    </row>
    <row r="42" spans="1:15" ht="12.75">
      <c r="A42" s="14"/>
      <c r="B42" s="14"/>
      <c r="C42" s="122"/>
      <c r="D42" s="122"/>
      <c r="E42" s="122"/>
      <c r="F42" s="123"/>
      <c r="H42" s="14"/>
      <c r="I42" s="14"/>
      <c r="J42" s="122"/>
      <c r="K42" s="122"/>
      <c r="L42" s="122"/>
      <c r="M42" s="123"/>
      <c r="N42" s="14"/>
      <c r="O42" s="14"/>
    </row>
    <row r="43" spans="1:15" ht="12.75">
      <c r="A43" s="14"/>
      <c r="B43" s="14"/>
      <c r="C43" s="14"/>
      <c r="D43" s="14"/>
      <c r="E43" s="14"/>
      <c r="F43" s="14"/>
      <c r="H43" s="14"/>
      <c r="I43" s="14"/>
      <c r="J43" s="14"/>
      <c r="K43" s="14"/>
      <c r="L43" s="14"/>
      <c r="M43" s="14"/>
      <c r="N43" s="14"/>
      <c r="O43" s="14"/>
    </row>
    <row r="44" spans="1:15" ht="17.25" customHeight="1">
      <c r="A44" s="14" t="s">
        <v>1</v>
      </c>
      <c r="B44" s="68" t="s">
        <v>144</v>
      </c>
      <c r="C44" s="68" t="s">
        <v>52</v>
      </c>
      <c r="D44" s="68" t="s">
        <v>30</v>
      </c>
      <c r="E44" s="68" t="s">
        <v>51</v>
      </c>
      <c r="F44" s="68" t="s">
        <v>66</v>
      </c>
      <c r="H44" s="14" t="s">
        <v>1</v>
      </c>
      <c r="I44" s="68" t="s">
        <v>144</v>
      </c>
      <c r="J44" s="68" t="s">
        <v>52</v>
      </c>
      <c r="K44" s="68" t="s">
        <v>30</v>
      </c>
      <c r="L44" s="193"/>
      <c r="M44" s="68" t="s">
        <v>66</v>
      </c>
      <c r="N44" s="14"/>
      <c r="O44" s="14"/>
    </row>
    <row r="45" spans="1:15" ht="17.25" customHeight="1">
      <c r="A45" s="44" t="str">
        <f>DKB!B46</f>
        <v>Veligi, Aurent</v>
      </c>
      <c r="B45" s="205">
        <v>1</v>
      </c>
      <c r="C45" s="17">
        <f>IF(F45="","",(SUM(F45-D45)))</f>
      </c>
      <c r="D45" s="199"/>
      <c r="E45" s="199"/>
      <c r="F45" s="200"/>
      <c r="H45" s="44" t="str">
        <f>DKB!P46</f>
        <v>Michel, Kim</v>
      </c>
      <c r="I45" s="205">
        <v>1</v>
      </c>
      <c r="J45" s="17">
        <f>IF(M45="","",(SUM(M45-K45)))</f>
      </c>
      <c r="K45" s="199"/>
      <c r="L45" s="199"/>
      <c r="M45" s="200"/>
      <c r="N45" s="14"/>
      <c r="O45" s="14"/>
    </row>
    <row r="46" spans="1:15" ht="17.25" customHeight="1">
      <c r="A46" s="14"/>
      <c r="B46" s="205">
        <v>2</v>
      </c>
      <c r="C46" s="17">
        <f>IF(F46="","",(SUM(F46-D46)))</f>
      </c>
      <c r="D46" s="199"/>
      <c r="E46" s="199"/>
      <c r="F46" s="199"/>
      <c r="H46" s="14"/>
      <c r="I46" s="205">
        <v>2</v>
      </c>
      <c r="J46" s="17">
        <f>IF(M46="","",(SUM(M46-K46)))</f>
      </c>
      <c r="K46" s="199"/>
      <c r="L46" s="199"/>
      <c r="M46" s="199"/>
      <c r="N46" s="14"/>
      <c r="O46" s="14"/>
    </row>
    <row r="47" spans="1:15" ht="17.25" customHeight="1">
      <c r="A47" s="44">
        <f>DKB!B49</f>
        <v>0</v>
      </c>
      <c r="B47" s="205">
        <v>3</v>
      </c>
      <c r="C47" s="17">
        <f>IF(F47="","",(SUM(F47-D47)))</f>
      </c>
      <c r="D47" s="199"/>
      <c r="E47" s="199"/>
      <c r="F47" s="199"/>
      <c r="H47" s="44">
        <f>DKB!P49</f>
        <v>0</v>
      </c>
      <c r="I47" s="205">
        <v>3</v>
      </c>
      <c r="J47" s="17">
        <f>IF(M47="","",(SUM(M47-K47)))</f>
      </c>
      <c r="K47" s="199"/>
      <c r="L47" s="199"/>
      <c r="M47" s="199"/>
      <c r="N47" s="14"/>
      <c r="O47" s="14"/>
    </row>
    <row r="48" spans="1:15" ht="17.25" customHeight="1">
      <c r="A48" s="14"/>
      <c r="B48" s="205">
        <v>4</v>
      </c>
      <c r="C48" s="17">
        <f>IF(F48="","",(SUM(F48-D48)))</f>
      </c>
      <c r="D48" s="199"/>
      <c r="E48" s="199"/>
      <c r="F48" s="199"/>
      <c r="H48" s="14"/>
      <c r="I48" s="205">
        <v>4</v>
      </c>
      <c r="J48" s="17">
        <f>IF(M48="","",(SUM(M48-K48)))</f>
      </c>
      <c r="K48" s="199"/>
      <c r="L48" s="199"/>
      <c r="M48" s="199"/>
      <c r="N48" s="14"/>
      <c r="O48" s="14"/>
    </row>
    <row r="49" spans="1:15" ht="17.25" customHeight="1">
      <c r="A49" s="14"/>
      <c r="B49" s="14"/>
      <c r="C49" s="17">
        <f>SUM(C45:C48)</f>
        <v>0</v>
      </c>
      <c r="D49" s="17">
        <f>SUM(D45:D48)</f>
        <v>0</v>
      </c>
      <c r="E49" s="17">
        <f>SUM(E45:E48)</f>
        <v>0</v>
      </c>
      <c r="F49" s="17">
        <f>SUM(F45:F48)</f>
        <v>0</v>
      </c>
      <c r="H49" s="14"/>
      <c r="I49" s="14"/>
      <c r="J49" s="17">
        <f>SUM(J45:J48)</f>
        <v>0</v>
      </c>
      <c r="K49" s="17">
        <f>SUM(K45:K48)</f>
        <v>0</v>
      </c>
      <c r="L49" s="17">
        <f>SUM(L45:L48)</f>
        <v>0</v>
      </c>
      <c r="M49" s="17">
        <f>SUM(M45:M48)</f>
        <v>0</v>
      </c>
      <c r="N49" s="14"/>
      <c r="O49" s="14"/>
    </row>
    <row r="50" spans="1:15" ht="12.75">
      <c r="A50" s="14"/>
      <c r="B50" s="14"/>
      <c r="C50" s="122"/>
      <c r="D50" s="122"/>
      <c r="E50" s="122"/>
      <c r="F50" s="123"/>
      <c r="H50" s="14"/>
      <c r="I50" s="14"/>
      <c r="J50" s="122"/>
      <c r="K50" s="122"/>
      <c r="L50" s="122"/>
      <c r="M50" s="123"/>
      <c r="N50" s="14"/>
      <c r="O50" s="14"/>
    </row>
    <row r="51" spans="1:15" ht="12.75">
      <c r="A51" s="14"/>
      <c r="O51" s="14"/>
    </row>
    <row r="52" spans="1:15" ht="12.75">
      <c r="A52" s="14"/>
      <c r="O52" s="14"/>
    </row>
    <row r="53" spans="1:15" ht="12.75">
      <c r="A53" s="14"/>
      <c r="O53" s="14"/>
    </row>
    <row r="54" spans="1:15" ht="12.75">
      <c r="A54" s="14"/>
      <c r="O54" s="14"/>
    </row>
    <row r="55" spans="1:15" ht="12.75">
      <c r="A55" s="14"/>
      <c r="O55" s="14"/>
    </row>
    <row r="56" spans="1:15" ht="12.75">
      <c r="A56" s="14"/>
      <c r="O56" s="14"/>
    </row>
    <row r="57" ht="12.75">
      <c r="O57" s="14"/>
    </row>
    <row r="58" ht="12.75">
      <c r="O58" s="14"/>
    </row>
    <row r="59" ht="12.75">
      <c r="O59" s="14"/>
    </row>
    <row r="60" ht="12.75">
      <c r="O60" s="14"/>
    </row>
    <row r="61" ht="12.75">
      <c r="O61" s="14"/>
    </row>
    <row r="62" ht="12.75">
      <c r="O62" s="14"/>
    </row>
    <row r="63" ht="12.75">
      <c r="O63" s="14"/>
    </row>
    <row r="64" ht="12.75">
      <c r="O64" s="14"/>
    </row>
    <row r="65" ht="12.75">
      <c r="O65" s="14"/>
    </row>
    <row r="66" ht="12.75">
      <c r="O66" s="14"/>
    </row>
    <row r="67" ht="12.75">
      <c r="O67" s="14"/>
    </row>
    <row r="68" ht="12.75">
      <c r="O68" s="14"/>
    </row>
    <row r="69" ht="12.75">
      <c r="O69" s="14"/>
    </row>
    <row r="70" ht="12.75">
      <c r="O70" s="14"/>
    </row>
    <row r="71" ht="12.75">
      <c r="O71" s="14"/>
    </row>
    <row r="72" ht="12.75">
      <c r="O72" s="14"/>
    </row>
    <row r="73" ht="12.75">
      <c r="O73" s="14"/>
    </row>
    <row r="74" ht="12.75">
      <c r="O74" s="14"/>
    </row>
    <row r="75" ht="12.75">
      <c r="O75" s="14"/>
    </row>
    <row r="76" ht="12.75">
      <c r="O76" s="14"/>
    </row>
    <row r="77" ht="12.75">
      <c r="O77" s="14"/>
    </row>
    <row r="78" ht="12.75">
      <c r="O78" s="14"/>
    </row>
    <row r="79" ht="12.75">
      <c r="O79" s="14"/>
    </row>
    <row r="80" ht="12.75">
      <c r="O80" s="14"/>
    </row>
    <row r="81" ht="12.75">
      <c r="O81" s="14"/>
    </row>
    <row r="82" ht="12.75">
      <c r="O82" s="14"/>
    </row>
    <row r="83" ht="12.75">
      <c r="O83" s="14"/>
    </row>
    <row r="84" ht="12.75">
      <c r="O84" s="14"/>
    </row>
    <row r="85" ht="12.75">
      <c r="O85" s="14"/>
    </row>
    <row r="86" ht="12.75">
      <c r="O86" s="14"/>
    </row>
    <row r="87" ht="12.75">
      <c r="O87" s="14"/>
    </row>
    <row r="88" ht="12.75">
      <c r="O88" s="14"/>
    </row>
    <row r="89" ht="12.75">
      <c r="O89" s="14"/>
    </row>
    <row r="90" ht="12.75">
      <c r="O90" s="14"/>
    </row>
    <row r="91" ht="12.75">
      <c r="O91" s="14"/>
    </row>
    <row r="92" ht="12.75">
      <c r="O92" s="14"/>
    </row>
    <row r="93" ht="12.75">
      <c r="O93" s="14"/>
    </row>
    <row r="94" ht="12.75">
      <c r="O94" s="14"/>
    </row>
    <row r="95" ht="12.75">
      <c r="O95" s="14"/>
    </row>
    <row r="96" ht="12.75">
      <c r="O96" s="14"/>
    </row>
    <row r="97" ht="12.75">
      <c r="O97" s="14"/>
    </row>
    <row r="98" ht="12.75">
      <c r="O98" s="14"/>
    </row>
    <row r="99" ht="12.75">
      <c r="O99" s="14"/>
    </row>
    <row r="100" ht="12.75">
      <c r="O100" s="14"/>
    </row>
    <row r="101" ht="12.75">
      <c r="O101" s="14"/>
    </row>
  </sheetData>
  <sheetProtection password="CF7A" sheet="1"/>
  <mergeCells count="3">
    <mergeCell ref="F1:H1"/>
    <mergeCell ref="A2:F2"/>
    <mergeCell ref="I2:N2"/>
  </mergeCells>
  <conditionalFormatting sqref="A5">
    <cfRule type="cellIs" priority="1" dxfId="13" operator="equal" stopIfTrue="1">
      <formula>0</formula>
    </cfRule>
  </conditionalFormatting>
  <dataValidations count="3">
    <dataValidation type="whole" allowBlank="1" showInputMessage="1" showErrorMessage="1" errorTitle="Volle" error="Bitte nur Zahlen eingeben. &#10;&#10;Es sind nur maximal 135 Volle Möglich." sqref="D5:D8 D45:D48 D13:D16 D29:D32 D37:D40 K37:K40 K29:K32 K21:K24 K13:K16 K5:K8 D21:D24 K45:K48">
      <formula1>0</formula1>
      <formula2>135</formula2>
    </dataValidation>
    <dataValidation errorStyle="warning" type="whole" allowBlank="1" showInputMessage="1" showErrorMessage="1" errorTitle="Fehlwürfe" error="Bitte nur Zahlen eingeben.&#10;&#10;Waren das wirklich so viele Fehlwürfe?&#10;&#10;" sqref="E5:E8 L37:L40 E13:E16 E29:E32 E37:E40 E45:E48 L5:L8 L13:L16 L21:L24 L29:L32 E21:E24 L45:L48">
      <formula1>0</formula1>
      <formula2>9</formula2>
    </dataValidation>
    <dataValidation errorStyle="warning" type="whole" allowBlank="1" showInputMessage="1" showErrorMessage="1" errorTitle="Gesamtergebnis" error="Bitte nur Zahlen eingeben.&#10;&#10;War das Ergebnis wirklich so hoch?" sqref="F5:F8 F13:F16 F21:F24 F29:F32 F37:F40 F45:F48 M5:M8 M13:M16 M21:M24 M29:M32 M37:M40 M45:M48">
      <formula1>0</formula1>
      <formula2>199</formula2>
    </dataValidation>
  </dataValidations>
  <printOptions horizontalCentered="1" verticalCentered="1"/>
  <pageMargins left="0.4724409448818898" right="0.5905511811023623" top="0.984251968503937" bottom="0.984251968503937" header="0.5118110236220472" footer="0.5118110236220472"/>
  <pageSetup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codeName="Tabelle6"/>
  <dimension ref="A1:P84"/>
  <sheetViews>
    <sheetView showGridLines="0" zoomScalePageLayoutView="0" workbookViewId="0" topLeftCell="A48">
      <selection activeCell="E23" sqref="E23"/>
    </sheetView>
  </sheetViews>
  <sheetFormatPr defaultColWidth="11.421875" defaultRowHeight="12.75"/>
  <cols>
    <col min="1" max="1" width="5.7109375" style="0" customWidth="1"/>
    <col min="2" max="2" width="22.57421875" style="0" bestFit="1" customWidth="1"/>
    <col min="3" max="3" width="17.8515625" style="0" customWidth="1"/>
    <col min="6" max="6" width="5.7109375" style="0" customWidth="1"/>
  </cols>
  <sheetData>
    <row r="1" spans="3:4" ht="36" customHeight="1">
      <c r="C1" s="263" t="s">
        <v>206</v>
      </c>
      <c r="D1" s="168"/>
    </row>
    <row r="3" spans="2:5" ht="12.75">
      <c r="B3" t="s">
        <v>82</v>
      </c>
      <c r="C3" s="363" t="s">
        <v>83</v>
      </c>
      <c r="D3" s="364"/>
      <c r="E3" s="133" t="s">
        <v>167</v>
      </c>
    </row>
    <row r="4" spans="2:5" ht="12.75">
      <c r="B4" t="s">
        <v>84</v>
      </c>
      <c r="C4" s="365"/>
      <c r="D4" s="366"/>
      <c r="E4" s="133" t="s">
        <v>170</v>
      </c>
    </row>
    <row r="5" spans="2:5" ht="12.75">
      <c r="B5" t="s">
        <v>85</v>
      </c>
      <c r="C5" s="365"/>
      <c r="D5" s="366"/>
      <c r="E5" s="133" t="s">
        <v>168</v>
      </c>
    </row>
    <row r="6" spans="2:5" ht="12.75">
      <c r="B6" t="s">
        <v>86</v>
      </c>
      <c r="C6" s="367"/>
      <c r="D6" s="366"/>
      <c r="E6" s="212" t="s">
        <v>169</v>
      </c>
    </row>
    <row r="7" ht="13.5" thickBot="1"/>
    <row r="8" spans="2:9" ht="16.5" customHeight="1" thickBot="1">
      <c r="B8" s="168" t="s">
        <v>146</v>
      </c>
      <c r="C8" s="210"/>
      <c r="D8" s="368" t="str">
        <f>IF(C8&lt;&gt;"",""," Bitte eine Spielnummer eintragen!")</f>
        <v> Bitte eine Spielnummer eintragen!</v>
      </c>
      <c r="E8" s="368"/>
      <c r="F8" s="368"/>
      <c r="G8" s="368"/>
      <c r="H8" s="368"/>
      <c r="I8" s="368"/>
    </row>
    <row r="9" spans="2:9" ht="13.5" thickBot="1">
      <c r="B9" t="s">
        <v>46</v>
      </c>
      <c r="C9" s="211"/>
      <c r="D9" s="368" t="str">
        <f>IF(C9&lt;&gt;"",""," Bitte den Spieltag eintragen!")</f>
        <v> Bitte den Spieltag eintragen!</v>
      </c>
      <c r="E9" s="368"/>
      <c r="F9" s="368"/>
      <c r="G9" s="368"/>
      <c r="H9" s="368"/>
      <c r="I9" s="368"/>
    </row>
    <row r="10" spans="2:4" ht="12.75" hidden="1">
      <c r="B10" s="131"/>
      <c r="C10" s="132" t="s">
        <v>56</v>
      </c>
      <c r="D10" s="132" t="s">
        <v>57</v>
      </c>
    </row>
    <row r="11" spans="2:4" ht="12.75" hidden="1">
      <c r="B11" s="133" t="s">
        <v>87</v>
      </c>
      <c r="C11" s="134" t="s">
        <v>88</v>
      </c>
      <c r="D11" s="134"/>
    </row>
    <row r="12" spans="2:5" ht="12.75" hidden="1">
      <c r="B12" s="133" t="s">
        <v>60</v>
      </c>
      <c r="C12" s="134" t="s">
        <v>88</v>
      </c>
      <c r="D12" s="134" t="s">
        <v>89</v>
      </c>
      <c r="E12" t="s">
        <v>89</v>
      </c>
    </row>
    <row r="13" spans="2:4" ht="12.75" hidden="1">
      <c r="B13" s="133" t="s">
        <v>63</v>
      </c>
      <c r="C13" s="134" t="s">
        <v>89</v>
      </c>
      <c r="D13" s="134" t="s">
        <v>88</v>
      </c>
    </row>
    <row r="14" spans="2:6" ht="12.75" hidden="1">
      <c r="B14" s="133" t="s">
        <v>59</v>
      </c>
      <c r="C14" s="134" t="s">
        <v>90</v>
      </c>
      <c r="D14" s="134" t="s">
        <v>88</v>
      </c>
      <c r="E14" s="163" t="s">
        <v>133</v>
      </c>
      <c r="F14" s="134"/>
    </row>
    <row r="15" spans="2:6" ht="12.75" hidden="1">
      <c r="B15" s="133" t="s">
        <v>62</v>
      </c>
      <c r="C15" s="134" t="s">
        <v>89</v>
      </c>
      <c r="D15" s="134" t="s">
        <v>88</v>
      </c>
      <c r="E15" s="163" t="s">
        <v>134</v>
      </c>
      <c r="F15" s="134" t="s">
        <v>7</v>
      </c>
    </row>
    <row r="16" spans="2:6" ht="12.75" hidden="1">
      <c r="B16" s="133" t="s">
        <v>65</v>
      </c>
      <c r="C16" s="134"/>
      <c r="D16" s="134" t="s">
        <v>88</v>
      </c>
      <c r="E16" s="163" t="s">
        <v>73</v>
      </c>
      <c r="F16" s="134"/>
    </row>
    <row r="17" spans="2:6" ht="12.75" hidden="1">
      <c r="B17" s="133" t="s">
        <v>68</v>
      </c>
      <c r="C17" s="135" t="s">
        <v>89</v>
      </c>
      <c r="D17" s="134" t="s">
        <v>57</v>
      </c>
      <c r="E17" s="163" t="s">
        <v>48</v>
      </c>
      <c r="F17" s="134"/>
    </row>
    <row r="19" spans="2:7" ht="14.25">
      <c r="B19" s="231"/>
      <c r="C19" s="372" t="s">
        <v>177</v>
      </c>
      <c r="D19" s="373"/>
      <c r="E19" s="373"/>
      <c r="F19" s="373"/>
      <c r="G19" s="374"/>
    </row>
    <row r="20" spans="2:7" ht="15">
      <c r="B20" s="232" t="s">
        <v>87</v>
      </c>
      <c r="C20" s="233" t="s">
        <v>56</v>
      </c>
      <c r="D20" s="234" t="str">
        <f>IF(C20="ja","X","")</f>
        <v>X</v>
      </c>
      <c r="E20" s="234">
        <f>IF(C20="nein","X","")</f>
      </c>
      <c r="G20" s="235"/>
    </row>
    <row r="21" spans="2:7" ht="15">
      <c r="B21" s="232" t="s">
        <v>178</v>
      </c>
      <c r="C21" s="233" t="s">
        <v>56</v>
      </c>
      <c r="D21" s="234" t="str">
        <f aca="true" t="shared" si="0" ref="D21:D28">IF(C21="ja","X","")</f>
        <v>X</v>
      </c>
      <c r="E21" s="234">
        <f aca="true" t="shared" si="1" ref="E21:E29">IF(C21="nein","X","")</f>
      </c>
      <c r="G21" s="235"/>
    </row>
    <row r="22" spans="2:7" ht="15">
      <c r="B22" s="232" t="s">
        <v>179</v>
      </c>
      <c r="C22" s="233" t="s">
        <v>57</v>
      </c>
      <c r="D22" s="234">
        <f t="shared" si="0"/>
      </c>
      <c r="E22" s="234" t="str">
        <f t="shared" si="1"/>
        <v>X</v>
      </c>
      <c r="G22" s="235"/>
    </row>
    <row r="23" spans="2:7" ht="15">
      <c r="B23" s="232" t="s">
        <v>180</v>
      </c>
      <c r="C23" s="233" t="s">
        <v>57</v>
      </c>
      <c r="D23" s="234">
        <f t="shared" si="0"/>
      </c>
      <c r="E23" s="234" t="str">
        <f t="shared" si="1"/>
        <v>X</v>
      </c>
      <c r="G23" s="235"/>
    </row>
    <row r="24" spans="2:7" ht="15">
      <c r="B24" s="232" t="s">
        <v>181</v>
      </c>
      <c r="C24" s="233" t="s">
        <v>57</v>
      </c>
      <c r="D24" s="234">
        <f t="shared" si="0"/>
      </c>
      <c r="E24" s="234" t="str">
        <f t="shared" si="1"/>
        <v>X</v>
      </c>
      <c r="G24" s="235"/>
    </row>
    <row r="25" spans="2:7" ht="15">
      <c r="B25" s="232" t="s">
        <v>182</v>
      </c>
      <c r="C25" s="233" t="s">
        <v>57</v>
      </c>
      <c r="D25" s="234">
        <f t="shared" si="0"/>
      </c>
      <c r="E25" s="234" t="str">
        <f t="shared" si="1"/>
        <v>X</v>
      </c>
      <c r="F25" s="236"/>
      <c r="G25" s="235"/>
    </row>
    <row r="26" spans="2:7" ht="15" hidden="1">
      <c r="B26" s="232" t="s">
        <v>183</v>
      </c>
      <c r="C26" s="233"/>
      <c r="D26" s="234">
        <f t="shared" si="0"/>
      </c>
      <c r="E26" s="234">
        <f t="shared" si="1"/>
      </c>
      <c r="F26" s="236"/>
      <c r="G26" s="235"/>
    </row>
    <row r="27" spans="2:7" ht="15" hidden="1">
      <c r="B27" s="232" t="s">
        <v>184</v>
      </c>
      <c r="C27" s="233"/>
      <c r="D27" s="234">
        <f t="shared" si="0"/>
      </c>
      <c r="E27" s="234">
        <f t="shared" si="1"/>
      </c>
      <c r="G27" s="235"/>
    </row>
    <row r="28" spans="2:7" ht="15" hidden="1">
      <c r="B28" s="232" t="s">
        <v>185</v>
      </c>
      <c r="C28" s="233"/>
      <c r="D28" s="234">
        <f t="shared" si="0"/>
      </c>
      <c r="E28" s="234">
        <f t="shared" si="1"/>
      </c>
      <c r="G28" s="235"/>
    </row>
    <row r="29" spans="2:7" ht="15.75" thickBot="1">
      <c r="B29" s="232" t="s">
        <v>186</v>
      </c>
      <c r="C29" s="233" t="s">
        <v>57</v>
      </c>
      <c r="D29" s="234">
        <f>IF(C29="ja","X","")</f>
      </c>
      <c r="E29" s="237" t="str">
        <f t="shared" si="1"/>
        <v>X</v>
      </c>
      <c r="G29" s="235"/>
    </row>
    <row r="30" spans="2:9" ht="15.75" hidden="1" thickBot="1">
      <c r="B30" s="232" t="s">
        <v>187</v>
      </c>
      <c r="C30" s="238"/>
      <c r="D30" s="368" t="str">
        <f ca="1">IF(C30&lt;&gt;"",IF(C30&lt;TODAY(),"Ist das Datum richtig? - Bahnabnahme überfällig!","")," Bitte das Datum der Bahnabnahme eintragen")</f>
        <v> Bitte das Datum der Bahnabnahme eintragen</v>
      </c>
      <c r="E30" s="368"/>
      <c r="F30" s="368"/>
      <c r="G30" s="368"/>
      <c r="H30" s="368"/>
      <c r="I30" s="368"/>
    </row>
    <row r="31" spans="2:7" ht="15.75" hidden="1" thickBot="1">
      <c r="B31" s="232" t="s">
        <v>188</v>
      </c>
      <c r="C31" s="233"/>
      <c r="D31" s="371"/>
      <c r="E31" s="371"/>
      <c r="F31" s="371"/>
      <c r="G31" s="371"/>
    </row>
    <row r="32" spans="2:7" ht="15.75" hidden="1" thickBot="1">
      <c r="B32" s="232" t="s">
        <v>189</v>
      </c>
      <c r="C32" s="239"/>
      <c r="D32" s="371"/>
      <c r="E32" s="371"/>
      <c r="F32" s="371"/>
      <c r="G32" s="371"/>
    </row>
    <row r="33" spans="2:9" ht="15.75" thickBot="1">
      <c r="B33" s="232" t="s">
        <v>91</v>
      </c>
      <c r="C33" s="240"/>
      <c r="D33" s="368" t="str">
        <f>IF(C33&lt;&gt;"",""," Bitte das Kegelmaterial  eintragen!")</f>
        <v> Bitte das Kegelmaterial  eintragen!</v>
      </c>
      <c r="E33" s="368"/>
      <c r="F33" s="368"/>
      <c r="G33" s="368"/>
      <c r="H33" s="368"/>
      <c r="I33" s="368"/>
    </row>
    <row r="34" spans="2:7" ht="15">
      <c r="B34" s="232" t="s">
        <v>190</v>
      </c>
      <c r="C34" s="239" t="s">
        <v>48</v>
      </c>
      <c r="D34" s="371"/>
      <c r="E34" s="371"/>
      <c r="F34" s="371"/>
      <c r="G34" s="371"/>
    </row>
    <row r="35" spans="2:4" ht="15">
      <c r="B35" s="241" t="s">
        <v>191</v>
      </c>
      <c r="C35" s="239" t="s">
        <v>192</v>
      </c>
      <c r="D35" s="242"/>
    </row>
    <row r="36" ht="13.5" thickBot="1">
      <c r="B36" s="136"/>
    </row>
    <row r="37" spans="2:4" ht="16.5" thickBot="1" thickTop="1">
      <c r="B37" s="241" t="s">
        <v>176</v>
      </c>
      <c r="C37" s="369" t="s">
        <v>228</v>
      </c>
      <c r="D37" s="370"/>
    </row>
    <row r="38" ht="13.5" thickTop="1"/>
    <row r="39" ht="15.75" customHeight="1">
      <c r="B39" s="268" t="s">
        <v>208</v>
      </c>
    </row>
    <row r="40" spans="2:16" ht="15.75" customHeight="1">
      <c r="B40" s="269" t="s">
        <v>209</v>
      </c>
      <c r="C40" s="271"/>
      <c r="D40" s="271"/>
      <c r="E40" s="271"/>
      <c r="F40" s="271"/>
      <c r="G40" s="271"/>
      <c r="H40" s="271"/>
      <c r="I40" s="271"/>
      <c r="J40" s="271"/>
      <c r="K40" s="271"/>
      <c r="L40" s="271"/>
      <c r="M40" s="271"/>
      <c r="N40" s="271"/>
      <c r="O40" s="271"/>
      <c r="P40" s="271"/>
    </row>
    <row r="41" spans="1:16" ht="15.75" customHeight="1">
      <c r="A41" s="256" t="s">
        <v>193</v>
      </c>
      <c r="B41" s="269" t="s">
        <v>210</v>
      </c>
      <c r="C41" s="271"/>
      <c r="D41" s="271"/>
      <c r="E41" s="271"/>
      <c r="F41" s="271"/>
      <c r="G41" s="271"/>
      <c r="H41" s="271"/>
      <c r="I41" s="271"/>
      <c r="J41" s="271"/>
      <c r="K41" s="271"/>
      <c r="L41" s="271"/>
      <c r="M41" s="271"/>
      <c r="N41" s="271"/>
      <c r="O41" s="271"/>
      <c r="P41" s="271"/>
    </row>
    <row r="42" spans="1:2" ht="15.75" customHeight="1">
      <c r="A42" s="256" t="s">
        <v>56</v>
      </c>
      <c r="B42" s="269" t="s">
        <v>211</v>
      </c>
    </row>
    <row r="43" spans="1:2" ht="15.75" customHeight="1">
      <c r="A43" s="256" t="s">
        <v>57</v>
      </c>
      <c r="B43" s="269" t="s">
        <v>212</v>
      </c>
    </row>
    <row r="44" spans="1:2" ht="15.75" customHeight="1">
      <c r="A44" s="256"/>
      <c r="B44" s="269" t="s">
        <v>213</v>
      </c>
    </row>
    <row r="45" spans="1:2" ht="15.75" customHeight="1">
      <c r="A45" s="256" t="s">
        <v>194</v>
      </c>
      <c r="B45" s="269" t="s">
        <v>214</v>
      </c>
    </row>
    <row r="46" spans="1:2" ht="15.75" customHeight="1">
      <c r="A46" s="256" t="s">
        <v>17</v>
      </c>
      <c r="B46" s="269" t="s">
        <v>215</v>
      </c>
    </row>
    <row r="47" spans="1:2" ht="15.75" customHeight="1">
      <c r="A47" s="256" t="s">
        <v>195</v>
      </c>
      <c r="B47" s="269" t="s">
        <v>216</v>
      </c>
    </row>
    <row r="48" spans="1:2" ht="15.75" customHeight="1">
      <c r="A48" s="256" t="s">
        <v>196</v>
      </c>
      <c r="B48" s="269" t="s">
        <v>217</v>
      </c>
    </row>
    <row r="49" spans="1:2" ht="15.75" customHeight="1">
      <c r="A49" s="256" t="s">
        <v>197</v>
      </c>
      <c r="B49" s="269" t="s">
        <v>218</v>
      </c>
    </row>
    <row r="50" spans="1:2" ht="15.75" customHeight="1">
      <c r="A50" s="256"/>
      <c r="B50" s="269" t="s">
        <v>219</v>
      </c>
    </row>
    <row r="51" spans="1:2" ht="15.75" customHeight="1">
      <c r="A51" s="256" t="s">
        <v>198</v>
      </c>
      <c r="B51" s="269" t="s">
        <v>220</v>
      </c>
    </row>
    <row r="52" spans="1:2" ht="15.75" customHeight="1">
      <c r="A52" s="256" t="s">
        <v>199</v>
      </c>
      <c r="B52" s="269" t="s">
        <v>221</v>
      </c>
    </row>
    <row r="53" spans="1:2" ht="15.75" customHeight="1">
      <c r="A53" s="256" t="s">
        <v>73</v>
      </c>
      <c r="B53" s="269"/>
    </row>
    <row r="54" spans="1:2" ht="15.75" customHeight="1">
      <c r="A54" s="256" t="s">
        <v>133</v>
      </c>
      <c r="B54" s="270"/>
    </row>
    <row r="55" spans="1:2" ht="15.75" customHeight="1">
      <c r="A55" s="256" t="s">
        <v>134</v>
      </c>
      <c r="B55" s="268" t="s">
        <v>222</v>
      </c>
    </row>
    <row r="56" spans="1:2" ht="15.75" customHeight="1">
      <c r="A56" s="256" t="s">
        <v>48</v>
      </c>
      <c r="B56" s="269" t="s">
        <v>223</v>
      </c>
    </row>
    <row r="57" spans="1:2" ht="15.75" customHeight="1">
      <c r="A57" s="256" t="s">
        <v>200</v>
      </c>
      <c r="B57" s="269" t="s">
        <v>224</v>
      </c>
    </row>
    <row r="58" spans="1:2" ht="15.75" customHeight="1">
      <c r="A58" s="256" t="s">
        <v>201</v>
      </c>
      <c r="B58" s="269" t="s">
        <v>225</v>
      </c>
    </row>
    <row r="59" ht="15.75" customHeight="1">
      <c r="A59" s="256"/>
    </row>
    <row r="60" ht="15.75" customHeight="1">
      <c r="A60" s="256" t="s">
        <v>192</v>
      </c>
    </row>
    <row r="61" ht="15.75" customHeight="1">
      <c r="A61" s="256" t="s">
        <v>202</v>
      </c>
    </row>
    <row r="62" ht="12.75">
      <c r="A62" s="256" t="s">
        <v>203</v>
      </c>
    </row>
    <row r="63" ht="12.75">
      <c r="A63" s="257"/>
    </row>
    <row r="64" ht="12.75">
      <c r="A64" s="257"/>
    </row>
    <row r="65" ht="12.75">
      <c r="A65" s="257"/>
    </row>
    <row r="66" ht="12.75">
      <c r="A66" s="257"/>
    </row>
    <row r="67" ht="12.75">
      <c r="A67" s="257"/>
    </row>
    <row r="68" ht="12.75">
      <c r="A68" s="257"/>
    </row>
    <row r="69" ht="12.75">
      <c r="A69" s="257"/>
    </row>
    <row r="70" ht="12.75">
      <c r="A70" s="257"/>
    </row>
    <row r="71" ht="12.75">
      <c r="A71" s="257"/>
    </row>
    <row r="72" ht="12.75">
      <c r="A72" s="257"/>
    </row>
    <row r="73" ht="12.75">
      <c r="A73" s="257"/>
    </row>
    <row r="74" ht="12.75">
      <c r="A74" s="257"/>
    </row>
    <row r="75" ht="12.75">
      <c r="A75" s="257"/>
    </row>
    <row r="76" ht="12.75">
      <c r="A76" s="257"/>
    </row>
    <row r="77" ht="12.75">
      <c r="A77" s="257"/>
    </row>
    <row r="78" ht="12.75">
      <c r="A78" s="257"/>
    </row>
    <row r="79" ht="12.75">
      <c r="A79" s="257"/>
    </row>
    <row r="80" ht="12.75">
      <c r="A80" s="257"/>
    </row>
    <row r="81" ht="12.75">
      <c r="A81" s="257"/>
    </row>
    <row r="82" ht="12.75">
      <c r="A82" s="257"/>
    </row>
    <row r="83" ht="12.75">
      <c r="A83" s="257"/>
    </row>
    <row r="84" ht="12.75">
      <c r="A84" s="257"/>
    </row>
  </sheetData>
  <sheetProtection password="CF7A" sheet="1"/>
  <mergeCells count="13">
    <mergeCell ref="C37:D37"/>
    <mergeCell ref="D32:G32"/>
    <mergeCell ref="D33:I33"/>
    <mergeCell ref="D34:G34"/>
    <mergeCell ref="C19:G19"/>
    <mergeCell ref="D30:I30"/>
    <mergeCell ref="D31:G31"/>
    <mergeCell ref="C3:D3"/>
    <mergeCell ref="C4:D4"/>
    <mergeCell ref="C5:D5"/>
    <mergeCell ref="C6:D6"/>
    <mergeCell ref="D8:I8"/>
    <mergeCell ref="D9:I9"/>
  </mergeCells>
  <dataValidations count="8">
    <dataValidation allowBlank="1" showInputMessage="1" showErrorMessage="1" promptTitle="Email-Adresse" prompt="&#10;Hier bitte hier die &#10;Email-Adresse &#10;des zuständigen Staffelleiters&#10;eingeben.&#10;&#10;." errorTitle="Spielnummer fehlerhaft" error=".&#10;&#10;Bitte die Spielnummer überprüfen!&#10;&#10;Sie muss sechstellig sein. &#10;Die ersten beiden Ziffern sind&#10;&#10;-im Kreispokal die Nr. des Kreisvereins.&#10;&#10;- beim TKV-Pokal die 40 (Frauen) bzw. 50 (Männer).&#10;&#10;Schau im Spielplan nach!&#10;&#10;&#10;.&#10;" sqref="C37"/>
    <dataValidation errorStyle="warning" type="whole" allowBlank="1" showInputMessage="1" showErrorMessage="1" promptTitle="Spielnummer" prompt="Hier bitte die Spielnummer laut Spielplan eintragen." errorTitle="Spielnummer" error="Gibt es wirklich diese Spielnummer?" sqref="C8">
      <formula1>1</formula1>
      <formula2>599999</formula2>
    </dataValidation>
    <dataValidation errorStyle="warning" type="whole" allowBlank="1" showInputMessage="1" showErrorMessage="1" promptTitle="Spieltag" prompt="Hier bitte den Spieltag laut Spielplan eintragen." errorTitle="Spieltag" error="Bitte nur ganze Zahlen verwenden.&#10;&#10;Gibt es wirklich diesen Spieltag?&#10;Ich denke, mehr als 22 Spieltage gibt es nicht.&#10;" sqref="C9">
      <formula1>1</formula1>
      <formula2>22</formula2>
    </dataValidation>
    <dataValidation type="list" showInputMessage="1" showErrorMessage="1" errorTitle="Spielart" error="Hier bitte die Spielart auswählen.&#10;&#10;Punktspiel, Pokalspiel usw.&#10;&#10;Bitte mit dem Pfeil an der rechten Seite auswählen.&#10;&#10;." sqref="C35">
      <formula1>$A$60:$A$64</formula1>
    </dataValidation>
    <dataValidation type="list" allowBlank="1" showInputMessage="1" showErrorMessage="1" errorTitle="Kategorie" error="Hier bitte die Altersspielklasse auswählen.&#10;&#10;Frauen, Männer, usw.&#10;&#10;Bitte mit dem Pfeil an der rechten Seite auswählen.&#10;&#10;.&#10;" sqref="C34">
      <formula1>$A$52:$A$58</formula1>
    </dataValidation>
    <dataValidation type="list" allowBlank="1" showInputMessage="1" showErrorMessage="1" errorTitle="Art der Lauffläche" error="Hier gibt es nur &#10;&#10;Asphalt &#10;&#10;Kunststoff&#10;&#10;Segment&#10;&#10;Bitte mit dem Pfeil an der rechten Seite auswählen.&#10;&#10;." sqref="C32">
      <formula1>$A$124:$A$126</formula1>
    </dataValidation>
    <dataValidation type="list" allowBlank="1" showInputMessage="1" showErrorMessage="1" errorTitle="Bahnklassifizierung" error="Hier gibt es nur die Klassifizierung&#10;&#10;A oder B oder C oder D&#10;&#10;Bitte den entsprechenden Buchstaben eintragen.&#10;&#10;." sqref="C31">
      <formula1>$A$103:$A$106</formula1>
    </dataValidation>
    <dataValidation type="list" allowBlank="1" showInputMessage="1" showErrorMessage="1" error="Hier bitte nur eintragen&#10;&#10;       ja        oder     nein&#10;&#10;&#10;." sqref="C20:C29">
      <formula1>$A$42:$A$43</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Tabelle1"/>
  <dimension ref="A1:M44"/>
  <sheetViews>
    <sheetView showGridLines="0" zoomScale="55" zoomScaleNormal="55" zoomScalePageLayoutView="0" workbookViewId="0" topLeftCell="A1">
      <selection activeCell="E75" sqref="E75"/>
    </sheetView>
  </sheetViews>
  <sheetFormatPr defaultColWidth="11.421875" defaultRowHeight="12.75"/>
  <cols>
    <col min="3" max="3" width="94.421875" style="0" customWidth="1"/>
    <col min="4" max="4" width="21.7109375" style="0" bestFit="1" customWidth="1"/>
    <col min="5" max="6" width="15.7109375" style="0" customWidth="1"/>
    <col min="8" max="10" width="15.7109375" style="0" customWidth="1"/>
    <col min="11" max="11" width="94.421875" style="0" customWidth="1"/>
    <col min="12" max="13" width="15.7109375" style="0" customWidth="1"/>
  </cols>
  <sheetData>
    <row r="1" spans="1:13" ht="12.75">
      <c r="A1" s="393" t="str">
        <f>DKB!D8</f>
        <v>1.SV Pößneck-KSV Langenorla</v>
      </c>
      <c r="B1" s="393"/>
      <c r="C1" s="393"/>
      <c r="D1" s="393"/>
      <c r="E1" s="393"/>
      <c r="F1" s="393"/>
      <c r="H1" s="393" t="str">
        <f>DKB!R8</f>
        <v>SV Eliabrunnn</v>
      </c>
      <c r="I1" s="393"/>
      <c r="J1" s="393"/>
      <c r="K1" s="393"/>
      <c r="L1" s="393"/>
      <c r="M1" s="393"/>
    </row>
    <row r="2" spans="1:13" ht="12.75" customHeight="1">
      <c r="A2" s="393"/>
      <c r="B2" s="393"/>
      <c r="C2" s="393"/>
      <c r="D2" s="393"/>
      <c r="E2" s="393"/>
      <c r="F2" s="393"/>
      <c r="G2" s="166"/>
      <c r="H2" s="393"/>
      <c r="I2" s="393"/>
      <c r="J2" s="393"/>
      <c r="K2" s="393"/>
      <c r="L2" s="393"/>
      <c r="M2" s="393"/>
    </row>
    <row r="3" spans="1:13" ht="24" customHeight="1">
      <c r="A3" s="393"/>
      <c r="B3" s="393"/>
      <c r="C3" s="393"/>
      <c r="D3" s="393"/>
      <c r="E3" s="393"/>
      <c r="F3" s="393"/>
      <c r="G3" s="166"/>
      <c r="H3" s="393"/>
      <c r="I3" s="393"/>
      <c r="J3" s="393"/>
      <c r="K3" s="393"/>
      <c r="L3" s="393"/>
      <c r="M3" s="393"/>
    </row>
    <row r="4" spans="4:10" ht="12" customHeight="1">
      <c r="D4" s="394">
        <f>DKB!L54</f>
        <v>0</v>
      </c>
      <c r="E4" s="395"/>
      <c r="F4" s="396"/>
      <c r="H4" s="394">
        <f>DKB!N54</f>
        <v>0</v>
      </c>
      <c r="I4" s="395"/>
      <c r="J4" s="396"/>
    </row>
    <row r="5" spans="4:10" ht="12" customHeight="1">
      <c r="D5" s="397"/>
      <c r="E5" s="398"/>
      <c r="F5" s="399"/>
      <c r="H5" s="397"/>
      <c r="I5" s="398"/>
      <c r="J5" s="399"/>
    </row>
    <row r="6" spans="4:10" ht="12" customHeight="1">
      <c r="D6" s="397"/>
      <c r="E6" s="398"/>
      <c r="F6" s="399"/>
      <c r="G6" s="403" t="s">
        <v>54</v>
      </c>
      <c r="H6" s="397"/>
      <c r="I6" s="398"/>
      <c r="J6" s="399"/>
    </row>
    <row r="7" spans="4:10" ht="12" customHeight="1">
      <c r="D7" s="397"/>
      <c r="E7" s="398"/>
      <c r="F7" s="399"/>
      <c r="G7" s="403"/>
      <c r="H7" s="397"/>
      <c r="I7" s="398"/>
      <c r="J7" s="399"/>
    </row>
    <row r="8" spans="4:10" ht="12" customHeight="1">
      <c r="D8" s="397"/>
      <c r="E8" s="398"/>
      <c r="F8" s="399"/>
      <c r="H8" s="397"/>
      <c r="I8" s="398"/>
      <c r="J8" s="399"/>
    </row>
    <row r="9" spans="4:10" ht="12" customHeight="1">
      <c r="D9" s="400"/>
      <c r="E9" s="401"/>
      <c r="F9" s="402"/>
      <c r="H9" s="400"/>
      <c r="I9" s="401"/>
      <c r="J9" s="402"/>
    </row>
    <row r="10" spans="1:13" ht="10.5" customHeight="1">
      <c r="A10" s="383">
        <f>SUM(D16,D21,D26,D31,D36,D41)</f>
        <v>0</v>
      </c>
      <c r="B10" s="383"/>
      <c r="C10" s="383"/>
      <c r="D10" s="406"/>
      <c r="E10" s="175"/>
      <c r="F10" s="375">
        <f>SUM(A10,-K10)</f>
        <v>0</v>
      </c>
      <c r="G10" s="376"/>
      <c r="H10" s="377"/>
      <c r="I10" s="176"/>
      <c r="J10" s="382"/>
      <c r="K10" s="383">
        <f>SUM(J16,J21,J26,J31,J36,J41)</f>
        <v>0</v>
      </c>
      <c r="L10" s="383"/>
      <c r="M10" s="383"/>
    </row>
    <row r="11" spans="1:13" ht="10.5" customHeight="1">
      <c r="A11" s="383"/>
      <c r="B11" s="383"/>
      <c r="C11" s="383"/>
      <c r="D11" s="406"/>
      <c r="E11" s="175"/>
      <c r="F11" s="375"/>
      <c r="G11" s="378"/>
      <c r="H11" s="377"/>
      <c r="I11" s="176"/>
      <c r="J11" s="382"/>
      <c r="K11" s="383"/>
      <c r="L11" s="383"/>
      <c r="M11" s="383"/>
    </row>
    <row r="12" spans="1:13" ht="10.5" customHeight="1">
      <c r="A12" s="383"/>
      <c r="B12" s="383"/>
      <c r="C12" s="383"/>
      <c r="D12" s="406"/>
      <c r="E12" s="175"/>
      <c r="F12" s="375"/>
      <c r="G12" s="378"/>
      <c r="H12" s="377"/>
      <c r="I12" s="176"/>
      <c r="J12" s="382"/>
      <c r="K12" s="383"/>
      <c r="L12" s="383"/>
      <c r="M12" s="383"/>
    </row>
    <row r="13" spans="1:13" ht="10.5" customHeight="1">
      <c r="A13" s="383"/>
      <c r="B13" s="383"/>
      <c r="C13" s="383"/>
      <c r="D13" s="406"/>
      <c r="E13" s="175"/>
      <c r="F13" s="379"/>
      <c r="G13" s="380"/>
      <c r="H13" s="381"/>
      <c r="I13" s="176"/>
      <c r="J13" s="382"/>
      <c r="K13" s="383"/>
      <c r="L13" s="383"/>
      <c r="M13" s="383"/>
    </row>
    <row r="14" spans="4:10" ht="27">
      <c r="D14" s="177"/>
      <c r="E14" s="177"/>
      <c r="F14" s="177"/>
      <c r="G14" s="177"/>
      <c r="H14" s="177"/>
      <c r="I14" s="177"/>
      <c r="J14" s="177"/>
    </row>
    <row r="15" spans="4:10" ht="27">
      <c r="D15" s="178" t="s">
        <v>152</v>
      </c>
      <c r="E15" s="178" t="s">
        <v>151</v>
      </c>
      <c r="F15" s="178" t="s">
        <v>142</v>
      </c>
      <c r="G15" s="178"/>
      <c r="H15" s="178" t="s">
        <v>142</v>
      </c>
      <c r="I15" s="178" t="s">
        <v>151</v>
      </c>
      <c r="J15" s="178" t="s">
        <v>152</v>
      </c>
    </row>
    <row r="16" spans="1:13" s="171" customFormat="1" ht="19.5" customHeight="1">
      <c r="A16" s="404" t="str">
        <f>DKB!B11</f>
        <v>Krause, Jannick</v>
      </c>
      <c r="B16" s="404"/>
      <c r="C16" s="404"/>
      <c r="D16" s="387">
        <f>Einzelergebnisse!F9</f>
        <v>0</v>
      </c>
      <c r="E16" s="384">
        <f>DKB!K11</f>
        <v>0</v>
      </c>
      <c r="F16" s="390">
        <f>DKB!J16</f>
        <v>0</v>
      </c>
      <c r="G16" s="194"/>
      <c r="H16" s="390">
        <f>DKB!X16</f>
        <v>0</v>
      </c>
      <c r="I16" s="384">
        <f>DKB!Y11</f>
        <v>0</v>
      </c>
      <c r="J16" s="387">
        <f>Einzelergebnisse!M9</f>
        <v>0</v>
      </c>
      <c r="K16" s="404" t="str">
        <f>DKB!P11</f>
        <v>Koburger, Nils</v>
      </c>
      <c r="L16" s="404"/>
      <c r="M16" s="404"/>
    </row>
    <row r="17" spans="1:13" s="171" customFormat="1" ht="19.5" customHeight="1">
      <c r="A17" s="404"/>
      <c r="B17" s="404"/>
      <c r="C17" s="404"/>
      <c r="D17" s="388"/>
      <c r="E17" s="385"/>
      <c r="F17" s="391"/>
      <c r="G17" s="405" t="s">
        <v>54</v>
      </c>
      <c r="H17" s="391"/>
      <c r="I17" s="385"/>
      <c r="J17" s="388"/>
      <c r="K17" s="404"/>
      <c r="L17" s="404"/>
      <c r="M17" s="404"/>
    </row>
    <row r="18" spans="1:13" s="171" customFormat="1" ht="19.5" customHeight="1">
      <c r="A18" s="404"/>
      <c r="B18" s="404"/>
      <c r="C18" s="404"/>
      <c r="D18" s="388"/>
      <c r="E18" s="385"/>
      <c r="F18" s="391"/>
      <c r="G18" s="405"/>
      <c r="H18" s="391"/>
      <c r="I18" s="385"/>
      <c r="J18" s="388"/>
      <c r="K18" s="404"/>
      <c r="L18" s="404"/>
      <c r="M18" s="404"/>
    </row>
    <row r="19" spans="1:13" s="171" customFormat="1" ht="19.5" customHeight="1">
      <c r="A19" s="404"/>
      <c r="B19" s="404"/>
      <c r="C19" s="404"/>
      <c r="D19" s="389"/>
      <c r="E19" s="386"/>
      <c r="F19" s="392"/>
      <c r="G19" s="195"/>
      <c r="H19" s="392"/>
      <c r="I19" s="386"/>
      <c r="J19" s="389"/>
      <c r="K19" s="404"/>
      <c r="L19" s="404"/>
      <c r="M19" s="404"/>
    </row>
    <row r="20" spans="1:13" s="174" customFormat="1" ht="19.5" customHeight="1">
      <c r="A20" s="172"/>
      <c r="B20" s="172"/>
      <c r="C20" s="172"/>
      <c r="D20" s="173"/>
      <c r="E20" s="196"/>
      <c r="F20" s="197"/>
      <c r="G20" s="198"/>
      <c r="H20" s="197"/>
      <c r="I20" s="196"/>
      <c r="J20" s="173"/>
      <c r="K20" s="172"/>
      <c r="L20" s="172"/>
      <c r="M20" s="172"/>
    </row>
    <row r="21" spans="1:13" s="171" customFormat="1" ht="19.5" customHeight="1">
      <c r="A21" s="404" t="str">
        <f>DKB!B18</f>
        <v>Bielau, Maximilian</v>
      </c>
      <c r="B21" s="404"/>
      <c r="C21" s="404"/>
      <c r="D21" s="387">
        <f>Einzelergebnisse!F17</f>
        <v>0</v>
      </c>
      <c r="E21" s="384">
        <f>DKB!K18</f>
        <v>0</v>
      </c>
      <c r="F21" s="390">
        <f>DKB!J23</f>
        <v>0</v>
      </c>
      <c r="G21" s="195"/>
      <c r="H21" s="390">
        <f>DKB!X23</f>
        <v>0</v>
      </c>
      <c r="I21" s="384">
        <f>DKB!Y18</f>
        <v>0</v>
      </c>
      <c r="J21" s="387">
        <f>Einzelergebnisse!M17</f>
        <v>0</v>
      </c>
      <c r="K21" s="404" t="str">
        <f>DKB!P18</f>
        <v>Franke, Stefan</v>
      </c>
      <c r="L21" s="404"/>
      <c r="M21" s="404"/>
    </row>
    <row r="22" spans="1:13" s="171" customFormat="1" ht="19.5" customHeight="1">
      <c r="A22" s="404"/>
      <c r="B22" s="404"/>
      <c r="C22" s="404"/>
      <c r="D22" s="388"/>
      <c r="E22" s="385"/>
      <c r="F22" s="391"/>
      <c r="G22" s="405" t="s">
        <v>54</v>
      </c>
      <c r="H22" s="391"/>
      <c r="I22" s="385"/>
      <c r="J22" s="388"/>
      <c r="K22" s="404"/>
      <c r="L22" s="404"/>
      <c r="M22" s="404"/>
    </row>
    <row r="23" spans="1:13" s="171" customFormat="1" ht="19.5" customHeight="1">
      <c r="A23" s="404"/>
      <c r="B23" s="404"/>
      <c r="C23" s="404"/>
      <c r="D23" s="388"/>
      <c r="E23" s="385"/>
      <c r="F23" s="391"/>
      <c r="G23" s="405"/>
      <c r="H23" s="391"/>
      <c r="I23" s="385"/>
      <c r="J23" s="388"/>
      <c r="K23" s="404"/>
      <c r="L23" s="404"/>
      <c r="M23" s="404"/>
    </row>
    <row r="24" spans="1:13" s="171" customFormat="1" ht="19.5" customHeight="1">
      <c r="A24" s="404"/>
      <c r="B24" s="404"/>
      <c r="C24" s="404"/>
      <c r="D24" s="389"/>
      <c r="E24" s="386"/>
      <c r="F24" s="392"/>
      <c r="G24" s="195"/>
      <c r="H24" s="392"/>
      <c r="I24" s="386"/>
      <c r="J24" s="389"/>
      <c r="K24" s="404"/>
      <c r="L24" s="404"/>
      <c r="M24" s="404"/>
    </row>
    <row r="25" spans="1:13" s="174" customFormat="1" ht="19.5" customHeight="1">
      <c r="A25" s="172"/>
      <c r="B25" s="172"/>
      <c r="C25" s="172"/>
      <c r="D25" s="173"/>
      <c r="E25" s="196"/>
      <c r="F25" s="197"/>
      <c r="G25" s="198"/>
      <c r="H25" s="197"/>
      <c r="I25" s="196"/>
      <c r="J25" s="173"/>
      <c r="K25" s="172"/>
      <c r="L25" s="172"/>
      <c r="M25" s="172"/>
    </row>
    <row r="26" spans="1:13" s="171" customFormat="1" ht="19.5" customHeight="1">
      <c r="A26" s="404" t="str">
        <f>DKB!B25</f>
        <v>Frigo, Saliven</v>
      </c>
      <c r="B26" s="404"/>
      <c r="C26" s="404"/>
      <c r="D26" s="387">
        <f>Einzelergebnisse!F25</f>
        <v>0</v>
      </c>
      <c r="E26" s="384">
        <f>DKB!K25</f>
        <v>0</v>
      </c>
      <c r="F26" s="390">
        <f>DKB!J30</f>
        <v>0</v>
      </c>
      <c r="G26" s="195"/>
      <c r="H26" s="390">
        <f>DKB!X30</f>
        <v>0</v>
      </c>
      <c r="I26" s="384">
        <f>DKB!Y25</f>
        <v>0</v>
      </c>
      <c r="J26" s="387">
        <f>Einzelergebnisse!M25</f>
        <v>0</v>
      </c>
      <c r="K26" s="404" t="str">
        <f>DKB!P25</f>
        <v>Ludwig, Felix</v>
      </c>
      <c r="L26" s="404"/>
      <c r="M26" s="404"/>
    </row>
    <row r="27" spans="1:13" s="171" customFormat="1" ht="19.5" customHeight="1">
      <c r="A27" s="404"/>
      <c r="B27" s="404"/>
      <c r="C27" s="404"/>
      <c r="D27" s="388"/>
      <c r="E27" s="385"/>
      <c r="F27" s="391"/>
      <c r="G27" s="405" t="s">
        <v>54</v>
      </c>
      <c r="H27" s="391"/>
      <c r="I27" s="385"/>
      <c r="J27" s="388"/>
      <c r="K27" s="404"/>
      <c r="L27" s="404"/>
      <c r="M27" s="404"/>
    </row>
    <row r="28" spans="1:13" s="171" customFormat="1" ht="19.5" customHeight="1">
      <c r="A28" s="404"/>
      <c r="B28" s="404"/>
      <c r="C28" s="404"/>
      <c r="D28" s="388"/>
      <c r="E28" s="385"/>
      <c r="F28" s="391"/>
      <c r="G28" s="405"/>
      <c r="H28" s="391"/>
      <c r="I28" s="385"/>
      <c r="J28" s="388"/>
      <c r="K28" s="404"/>
      <c r="L28" s="404"/>
      <c r="M28" s="404"/>
    </row>
    <row r="29" spans="1:13" s="171" customFormat="1" ht="19.5" customHeight="1">
      <c r="A29" s="404"/>
      <c r="B29" s="404"/>
      <c r="C29" s="404"/>
      <c r="D29" s="389"/>
      <c r="E29" s="386"/>
      <c r="F29" s="392"/>
      <c r="G29" s="195"/>
      <c r="H29" s="392"/>
      <c r="I29" s="386"/>
      <c r="J29" s="389"/>
      <c r="K29" s="404"/>
      <c r="L29" s="404"/>
      <c r="M29" s="404"/>
    </row>
    <row r="30" spans="1:13" s="174" customFormat="1" ht="19.5" customHeight="1">
      <c r="A30" s="172"/>
      <c r="B30" s="172"/>
      <c r="C30" s="172"/>
      <c r="D30" s="173"/>
      <c r="E30" s="196"/>
      <c r="F30" s="197"/>
      <c r="G30" s="198"/>
      <c r="H30" s="197"/>
      <c r="I30" s="196"/>
      <c r="J30" s="173"/>
      <c r="K30" s="172"/>
      <c r="L30" s="172"/>
      <c r="M30" s="172"/>
    </row>
    <row r="31" spans="1:13" s="171" customFormat="1" ht="19.5" customHeight="1">
      <c r="A31" s="404" t="str">
        <f>DKB!B32</f>
        <v>Lauer, Oskar</v>
      </c>
      <c r="B31" s="404"/>
      <c r="C31" s="404"/>
      <c r="D31" s="387">
        <f>Einzelergebnisse!F33</f>
        <v>0</v>
      </c>
      <c r="E31" s="384">
        <f>DKB!K32</f>
        <v>0</v>
      </c>
      <c r="F31" s="390">
        <f>DKB!J37</f>
        <v>0</v>
      </c>
      <c r="G31" s="195"/>
      <c r="H31" s="390">
        <f>DKB!X37</f>
        <v>0</v>
      </c>
      <c r="I31" s="384">
        <f>DKB!Y32</f>
        <v>0</v>
      </c>
      <c r="J31" s="387">
        <f>Einzelergebnisse!M33</f>
        <v>0</v>
      </c>
      <c r="K31" s="404" t="str">
        <f>DKB!P32</f>
        <v>Jahn, Niklas</v>
      </c>
      <c r="L31" s="404"/>
      <c r="M31" s="404"/>
    </row>
    <row r="32" spans="1:13" s="171" customFormat="1" ht="19.5" customHeight="1">
      <c r="A32" s="404"/>
      <c r="B32" s="404"/>
      <c r="C32" s="404"/>
      <c r="D32" s="388"/>
      <c r="E32" s="385"/>
      <c r="F32" s="391"/>
      <c r="G32" s="405" t="s">
        <v>54</v>
      </c>
      <c r="H32" s="391"/>
      <c r="I32" s="385"/>
      <c r="J32" s="388"/>
      <c r="K32" s="404"/>
      <c r="L32" s="404"/>
      <c r="M32" s="404"/>
    </row>
    <row r="33" spans="1:13" s="171" customFormat="1" ht="19.5" customHeight="1">
      <c r="A33" s="404"/>
      <c r="B33" s="404"/>
      <c r="C33" s="404"/>
      <c r="D33" s="388"/>
      <c r="E33" s="385"/>
      <c r="F33" s="391"/>
      <c r="G33" s="405"/>
      <c r="H33" s="391"/>
      <c r="I33" s="385"/>
      <c r="J33" s="388"/>
      <c r="K33" s="404"/>
      <c r="L33" s="404"/>
      <c r="M33" s="404"/>
    </row>
    <row r="34" spans="1:13" s="171" customFormat="1" ht="19.5" customHeight="1">
      <c r="A34" s="404"/>
      <c r="B34" s="404"/>
      <c r="C34" s="404"/>
      <c r="D34" s="389"/>
      <c r="E34" s="386"/>
      <c r="F34" s="392"/>
      <c r="G34" s="195"/>
      <c r="H34" s="392"/>
      <c r="I34" s="386"/>
      <c r="J34" s="389"/>
      <c r="K34" s="404"/>
      <c r="L34" s="404"/>
      <c r="M34" s="404"/>
    </row>
    <row r="35" spans="1:13" s="174" customFormat="1" ht="19.5" customHeight="1">
      <c r="A35" s="172"/>
      <c r="B35" s="172"/>
      <c r="C35" s="172"/>
      <c r="D35" s="173"/>
      <c r="E35" s="196"/>
      <c r="F35" s="197"/>
      <c r="G35" s="198"/>
      <c r="H35" s="197"/>
      <c r="I35" s="196"/>
      <c r="J35" s="173"/>
      <c r="K35" s="172"/>
      <c r="L35" s="172"/>
      <c r="M35" s="172"/>
    </row>
    <row r="36" spans="1:13" s="171" customFormat="1" ht="19.5" customHeight="1">
      <c r="A36" s="404" t="str">
        <f>DKB!B39</f>
        <v>Köchel, Hannes</v>
      </c>
      <c r="B36" s="404"/>
      <c r="C36" s="404"/>
      <c r="D36" s="387">
        <f>Einzelergebnisse!F41</f>
        <v>0</v>
      </c>
      <c r="E36" s="384">
        <f>DKB!K39</f>
        <v>0</v>
      </c>
      <c r="F36" s="390">
        <f>DKB!J44</f>
        <v>0</v>
      </c>
      <c r="G36" s="195"/>
      <c r="H36" s="390">
        <f>DKB!X44</f>
        <v>0</v>
      </c>
      <c r="I36" s="384">
        <f>DKB!Y39</f>
        <v>0</v>
      </c>
      <c r="J36" s="387">
        <f>Einzelergebnisse!M41</f>
        <v>0</v>
      </c>
      <c r="K36" s="404" t="str">
        <f>DKB!P39</f>
        <v>Jacobi, Bianca</v>
      </c>
      <c r="L36" s="404"/>
      <c r="M36" s="404"/>
    </row>
    <row r="37" spans="1:13" s="171" customFormat="1" ht="19.5" customHeight="1">
      <c r="A37" s="404"/>
      <c r="B37" s="404"/>
      <c r="C37" s="404"/>
      <c r="D37" s="388"/>
      <c r="E37" s="385"/>
      <c r="F37" s="391"/>
      <c r="G37" s="405" t="s">
        <v>54</v>
      </c>
      <c r="H37" s="391"/>
      <c r="I37" s="385"/>
      <c r="J37" s="388"/>
      <c r="K37" s="404"/>
      <c r="L37" s="404"/>
      <c r="M37" s="404"/>
    </row>
    <row r="38" spans="1:13" s="171" customFormat="1" ht="19.5" customHeight="1">
      <c r="A38" s="404"/>
      <c r="B38" s="404"/>
      <c r="C38" s="404"/>
      <c r="D38" s="388"/>
      <c r="E38" s="385"/>
      <c r="F38" s="391"/>
      <c r="G38" s="405"/>
      <c r="H38" s="391"/>
      <c r="I38" s="385"/>
      <c r="J38" s="388"/>
      <c r="K38" s="404"/>
      <c r="L38" s="404"/>
      <c r="M38" s="404"/>
    </row>
    <row r="39" spans="1:13" s="171" customFormat="1" ht="19.5" customHeight="1">
      <c r="A39" s="404"/>
      <c r="B39" s="404"/>
      <c r="C39" s="404"/>
      <c r="D39" s="389"/>
      <c r="E39" s="386"/>
      <c r="F39" s="392"/>
      <c r="G39" s="195"/>
      <c r="H39" s="392"/>
      <c r="I39" s="386"/>
      <c r="J39" s="389"/>
      <c r="K39" s="404"/>
      <c r="L39" s="404"/>
      <c r="M39" s="404"/>
    </row>
    <row r="40" spans="1:13" s="174" customFormat="1" ht="19.5" customHeight="1">
      <c r="A40" s="172"/>
      <c r="B40" s="172"/>
      <c r="C40" s="172"/>
      <c r="D40" s="173"/>
      <c r="E40" s="196"/>
      <c r="F40" s="197"/>
      <c r="G40" s="198"/>
      <c r="H40" s="197"/>
      <c r="I40" s="196"/>
      <c r="J40" s="173"/>
      <c r="K40" s="172"/>
      <c r="L40" s="172"/>
      <c r="M40" s="172"/>
    </row>
    <row r="41" spans="1:13" s="171" customFormat="1" ht="19.5" customHeight="1">
      <c r="A41" s="404" t="str">
        <f>DKB!B46</f>
        <v>Veligi, Aurent</v>
      </c>
      <c r="B41" s="404"/>
      <c r="C41" s="404"/>
      <c r="D41" s="387">
        <f>Einzelergebnisse!F49</f>
        <v>0</v>
      </c>
      <c r="E41" s="384">
        <f>DKB!K46</f>
        <v>0</v>
      </c>
      <c r="F41" s="390">
        <f>DKB!J51</f>
        <v>0</v>
      </c>
      <c r="G41" s="195"/>
      <c r="H41" s="390">
        <f>DKB!X51</f>
        <v>0</v>
      </c>
      <c r="I41" s="384">
        <f>DKB!Y46</f>
        <v>0</v>
      </c>
      <c r="J41" s="387">
        <f>Einzelergebnisse!M49</f>
        <v>0</v>
      </c>
      <c r="K41" s="404" t="str">
        <f>DKB!P46</f>
        <v>Michel, Kim</v>
      </c>
      <c r="L41" s="404"/>
      <c r="M41" s="404"/>
    </row>
    <row r="42" spans="1:13" s="171" customFormat="1" ht="19.5" customHeight="1">
      <c r="A42" s="404"/>
      <c r="B42" s="404"/>
      <c r="C42" s="404"/>
      <c r="D42" s="388"/>
      <c r="E42" s="385"/>
      <c r="F42" s="391"/>
      <c r="G42" s="405" t="s">
        <v>54</v>
      </c>
      <c r="H42" s="391"/>
      <c r="I42" s="385"/>
      <c r="J42" s="388"/>
      <c r="K42" s="404"/>
      <c r="L42" s="404"/>
      <c r="M42" s="404"/>
    </row>
    <row r="43" spans="1:13" s="171" customFormat="1" ht="19.5" customHeight="1">
      <c r="A43" s="404"/>
      <c r="B43" s="404"/>
      <c r="C43" s="404"/>
      <c r="D43" s="388"/>
      <c r="E43" s="385"/>
      <c r="F43" s="391"/>
      <c r="G43" s="405"/>
      <c r="H43" s="391"/>
      <c r="I43" s="385"/>
      <c r="J43" s="388"/>
      <c r="K43" s="404"/>
      <c r="L43" s="404"/>
      <c r="M43" s="404"/>
    </row>
    <row r="44" spans="1:13" s="171" customFormat="1" ht="19.5" customHeight="1">
      <c r="A44" s="404"/>
      <c r="B44" s="404"/>
      <c r="C44" s="404"/>
      <c r="D44" s="389"/>
      <c r="E44" s="386"/>
      <c r="F44" s="392"/>
      <c r="G44" s="194"/>
      <c r="H44" s="392"/>
      <c r="I44" s="386"/>
      <c r="J44" s="389"/>
      <c r="K44" s="404"/>
      <c r="L44" s="404"/>
      <c r="M44" s="404"/>
    </row>
  </sheetData>
  <sheetProtection password="CF7A" sheet="1"/>
  <mergeCells count="64">
    <mergeCell ref="A41:C44"/>
    <mergeCell ref="D41:D44"/>
    <mergeCell ref="F41:F44"/>
    <mergeCell ref="H41:H44"/>
    <mergeCell ref="J41:J44"/>
    <mergeCell ref="K41:M44"/>
    <mergeCell ref="G42:G43"/>
    <mergeCell ref="I41:I44"/>
    <mergeCell ref="E41:E44"/>
    <mergeCell ref="A36:C39"/>
    <mergeCell ref="D36:D39"/>
    <mergeCell ref="F36:F39"/>
    <mergeCell ref="H36:H39"/>
    <mergeCell ref="J36:J39"/>
    <mergeCell ref="K36:M39"/>
    <mergeCell ref="G37:G38"/>
    <mergeCell ref="E36:E39"/>
    <mergeCell ref="I36:I39"/>
    <mergeCell ref="A31:C34"/>
    <mergeCell ref="D31:D34"/>
    <mergeCell ref="F31:F34"/>
    <mergeCell ref="H31:H34"/>
    <mergeCell ref="J31:J34"/>
    <mergeCell ref="K31:M34"/>
    <mergeCell ref="G32:G33"/>
    <mergeCell ref="E31:E34"/>
    <mergeCell ref="I31:I34"/>
    <mergeCell ref="A26:C29"/>
    <mergeCell ref="D26:D29"/>
    <mergeCell ref="F26:F29"/>
    <mergeCell ref="H26:H29"/>
    <mergeCell ref="J26:J29"/>
    <mergeCell ref="K26:M29"/>
    <mergeCell ref="G27:G28"/>
    <mergeCell ref="E26:E29"/>
    <mergeCell ref="I26:I29"/>
    <mergeCell ref="A21:C24"/>
    <mergeCell ref="D21:D24"/>
    <mergeCell ref="F21:F24"/>
    <mergeCell ref="H21:H24"/>
    <mergeCell ref="J21:J24"/>
    <mergeCell ref="K21:M24"/>
    <mergeCell ref="G22:G23"/>
    <mergeCell ref="E21:E24"/>
    <mergeCell ref="I21:I24"/>
    <mergeCell ref="A1:F3"/>
    <mergeCell ref="H1:M3"/>
    <mergeCell ref="D4:F9"/>
    <mergeCell ref="H4:J9"/>
    <mergeCell ref="G6:G7"/>
    <mergeCell ref="K16:M19"/>
    <mergeCell ref="G17:G18"/>
    <mergeCell ref="A16:C19"/>
    <mergeCell ref="A10:C13"/>
    <mergeCell ref="D10:D13"/>
    <mergeCell ref="F10:H13"/>
    <mergeCell ref="J10:J13"/>
    <mergeCell ref="K10:M13"/>
    <mergeCell ref="I16:I19"/>
    <mergeCell ref="D16:D19"/>
    <mergeCell ref="F16:F19"/>
    <mergeCell ref="H16:H19"/>
    <mergeCell ref="E16:E19"/>
    <mergeCell ref="J16:J19"/>
  </mergeCells>
  <printOptions/>
  <pageMargins left="0.7874015748031497" right="0.7874015748031497" top="0.25" bottom="0.32" header="0.31" footer="0.21"/>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codeName="Tabelle2"/>
  <dimension ref="A1:U254"/>
  <sheetViews>
    <sheetView tabSelected="1" zoomScalePageLayoutView="0" workbookViewId="0" topLeftCell="A1">
      <pane ySplit="2" topLeftCell="A3" activePane="bottomLeft" state="frozen"/>
      <selection pane="topLeft" activeCell="A1" sqref="A1"/>
      <selection pane="bottomLeft" activeCell="X17" sqref="X17"/>
    </sheetView>
  </sheetViews>
  <sheetFormatPr defaultColWidth="11.421875" defaultRowHeight="12.75"/>
  <cols>
    <col min="1" max="1" width="22.28125" style="18" customWidth="1"/>
    <col min="2" max="2" width="6.8515625" style="24" hidden="1" customWidth="1"/>
    <col min="3" max="3" width="9.00390625" style="40" customWidth="1"/>
    <col min="4" max="4" width="6.421875" style="24" hidden="1" customWidth="1"/>
    <col min="5" max="5" width="8.8515625" style="78" customWidth="1"/>
    <col min="6" max="6" width="3.8515625" style="9" hidden="1" customWidth="1"/>
    <col min="7" max="7" width="19.8515625" style="25" customWidth="1"/>
    <col min="8" max="9" width="0" style="20" hidden="1" customWidth="1"/>
    <col min="10" max="10" width="0" style="21" hidden="1" customWidth="1"/>
    <col min="11" max="12" width="0" style="20" hidden="1" customWidth="1"/>
    <col min="13" max="13" width="0" style="21" hidden="1" customWidth="1"/>
    <col min="14" max="14" width="11.421875" style="20" customWidth="1"/>
    <col min="15" max="15" width="20.140625" style="20" bestFit="1" customWidth="1"/>
    <col min="16" max="16" width="4.00390625" style="20" hidden="1" customWidth="1"/>
    <col min="17" max="17" width="8.8515625" style="20" customWidth="1"/>
    <col min="18" max="18" width="4.7109375" style="20" hidden="1" customWidth="1"/>
    <col min="19" max="19" width="8.8515625" style="73" customWidth="1"/>
    <col min="20" max="20" width="6.00390625" style="20" hidden="1" customWidth="1"/>
    <col min="21" max="21" width="19.8515625" style="20" bestFit="1" customWidth="1"/>
    <col min="22" max="16384" width="11.421875" style="20" customWidth="1"/>
  </cols>
  <sheetData>
    <row r="1" spans="1:21" ht="26.25">
      <c r="A1" s="407" t="s">
        <v>43</v>
      </c>
      <c r="B1" s="407"/>
      <c r="C1" s="407"/>
      <c r="D1" s="407"/>
      <c r="E1" s="407"/>
      <c r="F1" s="407"/>
      <c r="G1" s="407"/>
      <c r="O1" s="407" t="s">
        <v>44</v>
      </c>
      <c r="P1" s="407"/>
      <c r="Q1" s="407"/>
      <c r="R1" s="407"/>
      <c r="S1" s="407"/>
      <c r="T1" s="407"/>
      <c r="U1" s="407"/>
    </row>
    <row r="2" spans="1:21" ht="24.75" customHeight="1">
      <c r="A2" s="12" t="s">
        <v>81</v>
      </c>
      <c r="B2" s="19"/>
      <c r="C2" s="36" t="s">
        <v>28</v>
      </c>
      <c r="D2" s="19"/>
      <c r="E2" s="72" t="s">
        <v>0</v>
      </c>
      <c r="F2" s="1"/>
      <c r="G2" s="13" t="s">
        <v>160</v>
      </c>
      <c r="O2" s="12" t="s">
        <v>81</v>
      </c>
      <c r="P2" s="19"/>
      <c r="Q2" s="36" t="s">
        <v>28</v>
      </c>
      <c r="R2" s="19"/>
      <c r="S2" s="72" t="s">
        <v>0</v>
      </c>
      <c r="T2" s="1"/>
      <c r="U2" s="13" t="s">
        <v>160</v>
      </c>
    </row>
    <row r="3" spans="1:21" ht="24.75" customHeight="1">
      <c r="A3" s="221" t="s">
        <v>235</v>
      </c>
      <c r="B3" s="222">
        <v>1</v>
      </c>
      <c r="C3" s="224"/>
      <c r="D3" s="222">
        <v>1</v>
      </c>
      <c r="E3" s="225"/>
      <c r="F3" s="223">
        <v>1</v>
      </c>
      <c r="G3" s="226"/>
      <c r="O3" s="221" t="s">
        <v>242</v>
      </c>
      <c r="P3" s="45">
        <v>1</v>
      </c>
      <c r="Q3" s="227"/>
      <c r="R3" s="45">
        <v>1</v>
      </c>
      <c r="S3" s="228"/>
      <c r="T3" s="45">
        <v>1</v>
      </c>
      <c r="U3" s="229"/>
    </row>
    <row r="4" spans="1:21" ht="14.25">
      <c r="A4" s="58" t="str">
        <f aca="true" t="shared" si="0" ref="A4:A23">$A$3</f>
        <v>SV Eliabrunnn</v>
      </c>
      <c r="B4" s="61">
        <v>2</v>
      </c>
      <c r="C4" s="57">
        <v>44265</v>
      </c>
      <c r="D4" s="61">
        <v>2</v>
      </c>
      <c r="E4" s="74">
        <v>123889</v>
      </c>
      <c r="F4" s="62">
        <v>2</v>
      </c>
      <c r="G4" s="169" t="s">
        <v>229</v>
      </c>
      <c r="O4" s="47" t="str">
        <f aca="true" t="shared" si="1" ref="O4:O43">$O$3</f>
        <v>1.SV Pößneck-KSV Langenorla</v>
      </c>
      <c r="P4" s="49">
        <v>2</v>
      </c>
      <c r="Q4" s="50">
        <v>44378</v>
      </c>
      <c r="R4" s="49">
        <v>2</v>
      </c>
      <c r="S4" s="71">
        <v>124250</v>
      </c>
      <c r="T4" s="51">
        <v>2</v>
      </c>
      <c r="U4" s="167" t="s">
        <v>236</v>
      </c>
    </row>
    <row r="5" spans="1:21" ht="14.25">
      <c r="A5" s="58" t="str">
        <f t="shared" si="0"/>
        <v>SV Eliabrunnn</v>
      </c>
      <c r="B5" s="61">
        <v>3</v>
      </c>
      <c r="C5" s="57">
        <v>44264</v>
      </c>
      <c r="D5" s="61">
        <v>3</v>
      </c>
      <c r="E5" s="74">
        <v>123888</v>
      </c>
      <c r="F5" s="62">
        <v>3</v>
      </c>
      <c r="G5" s="169" t="s">
        <v>230</v>
      </c>
      <c r="O5" s="48" t="str">
        <f t="shared" si="1"/>
        <v>1.SV Pößneck-KSV Langenorla</v>
      </c>
      <c r="P5" s="52">
        <v>3</v>
      </c>
      <c r="Q5" s="50">
        <v>44381</v>
      </c>
      <c r="R5" s="49">
        <v>3</v>
      </c>
      <c r="S5" s="71">
        <v>143424</v>
      </c>
      <c r="T5" s="53">
        <v>3</v>
      </c>
      <c r="U5" s="167" t="s">
        <v>237</v>
      </c>
    </row>
    <row r="6" spans="1:21" ht="14.25">
      <c r="A6" s="58" t="str">
        <f t="shared" si="0"/>
        <v>SV Eliabrunnn</v>
      </c>
      <c r="B6" s="61">
        <v>4</v>
      </c>
      <c r="C6" s="57">
        <v>44350</v>
      </c>
      <c r="D6" s="61">
        <v>4</v>
      </c>
      <c r="E6" s="74">
        <v>124204</v>
      </c>
      <c r="F6" s="62">
        <v>4</v>
      </c>
      <c r="G6" s="169" t="s">
        <v>231</v>
      </c>
      <c r="O6" s="48" t="str">
        <f t="shared" si="1"/>
        <v>1.SV Pößneck-KSV Langenorla</v>
      </c>
      <c r="P6" s="52">
        <v>4</v>
      </c>
      <c r="Q6" s="50">
        <v>44319</v>
      </c>
      <c r="R6" s="49">
        <v>4</v>
      </c>
      <c r="S6" s="71">
        <v>137877</v>
      </c>
      <c r="T6" s="53">
        <v>4</v>
      </c>
      <c r="U6" s="167" t="s">
        <v>238</v>
      </c>
    </row>
    <row r="7" spans="1:21" ht="14.25">
      <c r="A7" s="58" t="str">
        <f t="shared" si="0"/>
        <v>SV Eliabrunnn</v>
      </c>
      <c r="B7" s="61">
        <v>5</v>
      </c>
      <c r="C7" s="57">
        <v>44321</v>
      </c>
      <c r="D7" s="61">
        <v>5</v>
      </c>
      <c r="E7" s="74">
        <v>124197</v>
      </c>
      <c r="F7" s="62">
        <v>5</v>
      </c>
      <c r="G7" s="169" t="s">
        <v>232</v>
      </c>
      <c r="O7" s="48" t="str">
        <f t="shared" si="1"/>
        <v>1.SV Pößneck-KSV Langenorla</v>
      </c>
      <c r="P7" s="52">
        <v>5</v>
      </c>
      <c r="Q7" s="50">
        <v>44320</v>
      </c>
      <c r="R7" s="49">
        <v>5</v>
      </c>
      <c r="S7" s="71">
        <v>124226</v>
      </c>
      <c r="T7" s="53">
        <v>5</v>
      </c>
      <c r="U7" s="167" t="s">
        <v>239</v>
      </c>
    </row>
    <row r="8" spans="1:21" ht="14.25">
      <c r="A8" s="58" t="str">
        <f t="shared" si="0"/>
        <v>SV Eliabrunnn</v>
      </c>
      <c r="B8" s="61">
        <v>6</v>
      </c>
      <c r="C8" s="57">
        <v>44382</v>
      </c>
      <c r="D8" s="61">
        <v>6</v>
      </c>
      <c r="E8" s="74">
        <v>143536</v>
      </c>
      <c r="F8" s="62">
        <v>6</v>
      </c>
      <c r="G8" s="169" t="s">
        <v>233</v>
      </c>
      <c r="O8" s="48" t="str">
        <f t="shared" si="1"/>
        <v>1.SV Pößneck-KSV Langenorla</v>
      </c>
      <c r="P8" s="52">
        <v>6</v>
      </c>
      <c r="Q8" s="50">
        <v>44351</v>
      </c>
      <c r="R8" s="49">
        <v>6</v>
      </c>
      <c r="S8" s="71">
        <v>137616</v>
      </c>
      <c r="T8" s="53">
        <v>6</v>
      </c>
      <c r="U8" s="167" t="s">
        <v>240</v>
      </c>
    </row>
    <row r="9" spans="1:21" ht="14.25">
      <c r="A9" s="58" t="str">
        <f t="shared" si="0"/>
        <v>SV Eliabrunnn</v>
      </c>
      <c r="B9" s="61">
        <v>7</v>
      </c>
      <c r="C9" s="57">
        <v>44357</v>
      </c>
      <c r="D9" s="61">
        <v>7</v>
      </c>
      <c r="E9" s="74">
        <v>137797</v>
      </c>
      <c r="F9" s="62">
        <v>7</v>
      </c>
      <c r="G9" s="169" t="s">
        <v>234</v>
      </c>
      <c r="O9" s="48" t="str">
        <f t="shared" si="1"/>
        <v>1.SV Pößneck-KSV Langenorla</v>
      </c>
      <c r="P9" s="52">
        <v>7</v>
      </c>
      <c r="Q9" s="50">
        <v>44348</v>
      </c>
      <c r="R9" s="49">
        <v>7</v>
      </c>
      <c r="S9" s="71">
        <v>124225</v>
      </c>
      <c r="T9" s="53">
        <v>7</v>
      </c>
      <c r="U9" s="167" t="s">
        <v>241</v>
      </c>
    </row>
    <row r="10" spans="1:21" ht="14.25">
      <c r="A10" s="58" t="str">
        <f t="shared" si="0"/>
        <v>SV Eliabrunnn</v>
      </c>
      <c r="B10" s="61">
        <v>8</v>
      </c>
      <c r="C10" s="57"/>
      <c r="D10" s="61">
        <v>8</v>
      </c>
      <c r="E10" s="74"/>
      <c r="F10" s="62">
        <v>8</v>
      </c>
      <c r="G10" s="169"/>
      <c r="O10" s="48" t="str">
        <f t="shared" si="1"/>
        <v>1.SV Pößneck-KSV Langenorla</v>
      </c>
      <c r="P10" s="52">
        <v>8</v>
      </c>
      <c r="Q10" s="50"/>
      <c r="R10" s="49">
        <v>8</v>
      </c>
      <c r="S10" s="71"/>
      <c r="T10" s="53">
        <v>8</v>
      </c>
      <c r="U10" s="167"/>
    </row>
    <row r="11" spans="1:21" ht="14.25">
      <c r="A11" s="58" t="str">
        <f t="shared" si="0"/>
        <v>SV Eliabrunnn</v>
      </c>
      <c r="B11" s="61">
        <v>9</v>
      </c>
      <c r="C11" s="57"/>
      <c r="D11" s="61">
        <v>9</v>
      </c>
      <c r="E11" s="74"/>
      <c r="F11" s="62">
        <v>9</v>
      </c>
      <c r="G11" s="63"/>
      <c r="O11" s="48" t="str">
        <f t="shared" si="1"/>
        <v>1.SV Pößneck-KSV Langenorla</v>
      </c>
      <c r="P11" s="52">
        <v>9</v>
      </c>
      <c r="Q11" s="50"/>
      <c r="R11" s="49">
        <v>9</v>
      </c>
      <c r="S11" s="71"/>
      <c r="T11" s="53">
        <v>9</v>
      </c>
      <c r="U11" s="167"/>
    </row>
    <row r="12" spans="1:21" ht="14.25">
      <c r="A12" s="58" t="str">
        <f t="shared" si="0"/>
        <v>SV Eliabrunnn</v>
      </c>
      <c r="B12" s="61">
        <v>10</v>
      </c>
      <c r="C12" s="57"/>
      <c r="D12" s="61">
        <v>10</v>
      </c>
      <c r="E12" s="74"/>
      <c r="F12" s="62">
        <v>10</v>
      </c>
      <c r="G12" s="63"/>
      <c r="O12" s="48" t="str">
        <f t="shared" si="1"/>
        <v>1.SV Pößneck-KSV Langenorla</v>
      </c>
      <c r="P12" s="52">
        <v>10</v>
      </c>
      <c r="Q12" s="50"/>
      <c r="R12" s="49">
        <v>10</v>
      </c>
      <c r="S12" s="71"/>
      <c r="T12" s="53">
        <v>10</v>
      </c>
      <c r="U12" s="167"/>
    </row>
    <row r="13" spans="1:21" ht="14.25">
      <c r="A13" s="58" t="str">
        <f t="shared" si="0"/>
        <v>SV Eliabrunnn</v>
      </c>
      <c r="B13" s="61">
        <v>11</v>
      </c>
      <c r="C13" s="57"/>
      <c r="D13" s="61">
        <v>11</v>
      </c>
      <c r="E13" s="74"/>
      <c r="F13" s="62">
        <v>11</v>
      </c>
      <c r="G13" s="63"/>
      <c r="O13" s="48" t="str">
        <f t="shared" si="1"/>
        <v>1.SV Pößneck-KSV Langenorla</v>
      </c>
      <c r="P13" s="52">
        <v>11</v>
      </c>
      <c r="Q13" s="50"/>
      <c r="R13" s="49">
        <v>11</v>
      </c>
      <c r="S13" s="71"/>
      <c r="T13" s="53">
        <v>11</v>
      </c>
      <c r="U13" s="167"/>
    </row>
    <row r="14" spans="1:21" ht="14.25">
      <c r="A14" s="58" t="str">
        <f t="shared" si="0"/>
        <v>SV Eliabrunnn</v>
      </c>
      <c r="B14" s="61">
        <v>12</v>
      </c>
      <c r="C14" s="57"/>
      <c r="D14" s="61">
        <v>12</v>
      </c>
      <c r="E14" s="74"/>
      <c r="F14" s="62">
        <v>12</v>
      </c>
      <c r="G14" s="63"/>
      <c r="O14" s="48" t="str">
        <f t="shared" si="1"/>
        <v>1.SV Pößneck-KSV Langenorla</v>
      </c>
      <c r="P14" s="52">
        <v>12</v>
      </c>
      <c r="Q14" s="50"/>
      <c r="R14" s="49">
        <v>12</v>
      </c>
      <c r="S14" s="71"/>
      <c r="T14" s="53">
        <v>12</v>
      </c>
      <c r="U14" s="216"/>
    </row>
    <row r="15" spans="1:21" ht="14.25">
      <c r="A15" s="58" t="str">
        <f t="shared" si="0"/>
        <v>SV Eliabrunnn</v>
      </c>
      <c r="B15" s="61">
        <v>13</v>
      </c>
      <c r="C15" s="57"/>
      <c r="D15" s="61">
        <v>13</v>
      </c>
      <c r="E15" s="74"/>
      <c r="F15" s="62">
        <v>13</v>
      </c>
      <c r="G15" s="63"/>
      <c r="H15" s="22">
        <v>1</v>
      </c>
      <c r="I15" s="6" t="s">
        <v>7</v>
      </c>
      <c r="J15" s="21">
        <v>1</v>
      </c>
      <c r="K15" s="20" t="s">
        <v>8</v>
      </c>
      <c r="L15" s="21">
        <v>1</v>
      </c>
      <c r="M15" s="21">
        <v>1</v>
      </c>
      <c r="O15" s="48" t="str">
        <f t="shared" si="1"/>
        <v>1.SV Pößneck-KSV Langenorla</v>
      </c>
      <c r="P15" s="52">
        <v>13</v>
      </c>
      <c r="Q15" s="50"/>
      <c r="R15" s="49">
        <v>13</v>
      </c>
      <c r="S15" s="71"/>
      <c r="T15" s="53">
        <v>13</v>
      </c>
      <c r="U15" s="216"/>
    </row>
    <row r="16" spans="1:21" ht="14.25">
      <c r="A16" s="58" t="str">
        <f t="shared" si="0"/>
        <v>SV Eliabrunnn</v>
      </c>
      <c r="B16" s="61">
        <v>14</v>
      </c>
      <c r="C16" s="57"/>
      <c r="D16" s="61">
        <v>14</v>
      </c>
      <c r="E16" s="74"/>
      <c r="F16" s="62">
        <v>14</v>
      </c>
      <c r="G16" s="63"/>
      <c r="H16" s="22"/>
      <c r="I16" s="6"/>
      <c r="L16" s="21"/>
      <c r="O16" s="48" t="str">
        <f t="shared" si="1"/>
        <v>1.SV Pößneck-KSV Langenorla</v>
      </c>
      <c r="P16" s="52">
        <v>14</v>
      </c>
      <c r="Q16" s="50"/>
      <c r="R16" s="49">
        <v>14</v>
      </c>
      <c r="S16" s="71"/>
      <c r="T16" s="53">
        <v>14</v>
      </c>
      <c r="U16" s="54"/>
    </row>
    <row r="17" spans="1:21" ht="14.25">
      <c r="A17" s="58" t="str">
        <f t="shared" si="0"/>
        <v>SV Eliabrunnn</v>
      </c>
      <c r="B17" s="61">
        <v>15</v>
      </c>
      <c r="C17" s="57"/>
      <c r="D17" s="61">
        <v>15</v>
      </c>
      <c r="E17" s="74"/>
      <c r="F17" s="62">
        <v>15</v>
      </c>
      <c r="G17" s="63"/>
      <c r="H17" s="22"/>
      <c r="I17" s="6"/>
      <c r="L17" s="21"/>
      <c r="O17" s="48" t="str">
        <f t="shared" si="1"/>
        <v>1.SV Pößneck-KSV Langenorla</v>
      </c>
      <c r="P17" s="52">
        <v>15</v>
      </c>
      <c r="Q17" s="50"/>
      <c r="R17" s="49">
        <v>15</v>
      </c>
      <c r="S17" s="71"/>
      <c r="T17" s="53">
        <v>15</v>
      </c>
      <c r="U17" s="54"/>
    </row>
    <row r="18" spans="1:21" ht="14.25">
      <c r="A18" s="58" t="str">
        <f t="shared" si="0"/>
        <v>SV Eliabrunnn</v>
      </c>
      <c r="B18" s="61">
        <v>16</v>
      </c>
      <c r="C18" s="57"/>
      <c r="D18" s="61">
        <v>16</v>
      </c>
      <c r="E18" s="74"/>
      <c r="F18" s="62">
        <v>16</v>
      </c>
      <c r="G18" s="63"/>
      <c r="H18" s="22"/>
      <c r="I18" s="6"/>
      <c r="L18" s="21"/>
      <c r="O18" s="48" t="str">
        <f t="shared" si="1"/>
        <v>1.SV Pößneck-KSV Langenorla</v>
      </c>
      <c r="P18" s="52">
        <v>16</v>
      </c>
      <c r="Q18" s="50"/>
      <c r="R18" s="49">
        <v>16</v>
      </c>
      <c r="S18" s="71"/>
      <c r="T18" s="53">
        <v>16</v>
      </c>
      <c r="U18" s="54"/>
    </row>
    <row r="19" spans="1:21" ht="14.25">
      <c r="A19" s="58" t="str">
        <f t="shared" si="0"/>
        <v>SV Eliabrunnn</v>
      </c>
      <c r="B19" s="61">
        <v>17</v>
      </c>
      <c r="C19" s="57"/>
      <c r="D19" s="61">
        <v>17</v>
      </c>
      <c r="E19" s="74"/>
      <c r="F19" s="62">
        <v>17</v>
      </c>
      <c r="G19" s="63"/>
      <c r="H19" s="22"/>
      <c r="I19" s="6"/>
      <c r="L19" s="21"/>
      <c r="O19" s="48" t="str">
        <f t="shared" si="1"/>
        <v>1.SV Pößneck-KSV Langenorla</v>
      </c>
      <c r="P19" s="52">
        <v>17</v>
      </c>
      <c r="Q19" s="50"/>
      <c r="R19" s="49">
        <v>17</v>
      </c>
      <c r="S19" s="71"/>
      <c r="T19" s="53">
        <v>17</v>
      </c>
      <c r="U19" s="54"/>
    </row>
    <row r="20" spans="1:21" ht="14.25">
      <c r="A20" s="58" t="str">
        <f t="shared" si="0"/>
        <v>SV Eliabrunnn</v>
      </c>
      <c r="B20" s="61">
        <v>18</v>
      </c>
      <c r="C20" s="57"/>
      <c r="D20" s="61">
        <v>18</v>
      </c>
      <c r="E20" s="74"/>
      <c r="F20" s="62">
        <v>18</v>
      </c>
      <c r="G20" s="63"/>
      <c r="H20" s="22"/>
      <c r="I20" s="6"/>
      <c r="L20" s="21"/>
      <c r="O20" s="48" t="str">
        <f t="shared" si="1"/>
        <v>1.SV Pößneck-KSV Langenorla</v>
      </c>
      <c r="P20" s="52">
        <v>18</v>
      </c>
      <c r="Q20" s="50"/>
      <c r="R20" s="49">
        <v>18</v>
      </c>
      <c r="S20" s="71"/>
      <c r="T20" s="53">
        <v>18</v>
      </c>
      <c r="U20" s="54"/>
    </row>
    <row r="21" spans="1:21" ht="14.25">
      <c r="A21" s="58" t="str">
        <f t="shared" si="0"/>
        <v>SV Eliabrunnn</v>
      </c>
      <c r="B21" s="61">
        <v>19</v>
      </c>
      <c r="C21" s="57"/>
      <c r="D21" s="61">
        <v>19</v>
      </c>
      <c r="E21" s="74"/>
      <c r="F21" s="62">
        <v>19</v>
      </c>
      <c r="G21" s="63"/>
      <c r="H21" s="22"/>
      <c r="I21" s="6"/>
      <c r="L21" s="21"/>
      <c r="O21" s="48" t="str">
        <f t="shared" si="1"/>
        <v>1.SV Pößneck-KSV Langenorla</v>
      </c>
      <c r="P21" s="52">
        <v>19</v>
      </c>
      <c r="Q21" s="50"/>
      <c r="R21" s="49">
        <v>19</v>
      </c>
      <c r="S21" s="71"/>
      <c r="T21" s="53">
        <v>19</v>
      </c>
      <c r="U21" s="54"/>
    </row>
    <row r="22" spans="1:21" ht="14.25">
      <c r="A22" s="58" t="str">
        <f t="shared" si="0"/>
        <v>SV Eliabrunnn</v>
      </c>
      <c r="B22" s="61">
        <v>20</v>
      </c>
      <c r="C22" s="57"/>
      <c r="D22" s="61">
        <v>20</v>
      </c>
      <c r="E22" s="74"/>
      <c r="F22" s="62">
        <v>20</v>
      </c>
      <c r="G22" s="63"/>
      <c r="H22" s="22"/>
      <c r="I22" s="6"/>
      <c r="L22" s="21"/>
      <c r="O22" s="48" t="str">
        <f t="shared" si="1"/>
        <v>1.SV Pößneck-KSV Langenorla</v>
      </c>
      <c r="P22" s="52">
        <v>20</v>
      </c>
      <c r="Q22" s="50"/>
      <c r="R22" s="49">
        <v>20</v>
      </c>
      <c r="S22" s="71"/>
      <c r="T22" s="53">
        <v>20</v>
      </c>
      <c r="U22" s="54"/>
    </row>
    <row r="23" spans="1:21" ht="15" customHeight="1">
      <c r="A23" s="58" t="str">
        <f t="shared" si="0"/>
        <v>SV Eliabrunnn</v>
      </c>
      <c r="B23" s="61">
        <v>21</v>
      </c>
      <c r="C23" s="57"/>
      <c r="D23" s="61">
        <v>21</v>
      </c>
      <c r="E23" s="74"/>
      <c r="F23" s="62">
        <v>21</v>
      </c>
      <c r="G23" s="63"/>
      <c r="H23" s="22"/>
      <c r="I23" s="6"/>
      <c r="L23" s="21"/>
      <c r="O23" s="48" t="str">
        <f t="shared" si="1"/>
        <v>1.SV Pößneck-KSV Langenorla</v>
      </c>
      <c r="P23" s="52">
        <v>21</v>
      </c>
      <c r="Q23" s="50"/>
      <c r="R23" s="49">
        <v>21</v>
      </c>
      <c r="S23" s="71"/>
      <c r="T23" s="53">
        <v>21</v>
      </c>
      <c r="U23" s="54"/>
    </row>
    <row r="24" spans="1:21" ht="24.75" customHeight="1">
      <c r="A24" s="218" t="s">
        <v>242</v>
      </c>
      <c r="B24" s="27">
        <v>1</v>
      </c>
      <c r="C24" s="37"/>
      <c r="D24" s="27">
        <v>1</v>
      </c>
      <c r="E24" s="75"/>
      <c r="F24" s="27">
        <v>1</v>
      </c>
      <c r="G24" s="28"/>
      <c r="H24" s="22">
        <v>2</v>
      </c>
      <c r="I24" s="6"/>
      <c r="J24" s="21">
        <v>2</v>
      </c>
      <c r="K24" s="20" t="s">
        <v>9</v>
      </c>
      <c r="L24" s="21">
        <v>2</v>
      </c>
      <c r="M24" s="21">
        <v>2</v>
      </c>
      <c r="O24" s="48" t="str">
        <f t="shared" si="1"/>
        <v>1.SV Pößneck-KSV Langenorla</v>
      </c>
      <c r="P24" s="52">
        <v>22</v>
      </c>
      <c r="Q24" s="50"/>
      <c r="R24" s="49">
        <v>22</v>
      </c>
      <c r="S24" s="71"/>
      <c r="T24" s="53">
        <v>22</v>
      </c>
      <c r="U24" s="54"/>
    </row>
    <row r="25" spans="1:21" ht="14.25">
      <c r="A25" s="64" t="str">
        <f aca="true" t="shared" si="2" ref="A25:A44">$A$24</f>
        <v>1.SV Pößneck-KSV Langenorla</v>
      </c>
      <c r="B25" s="65">
        <v>2</v>
      </c>
      <c r="C25" s="57">
        <v>44378</v>
      </c>
      <c r="D25" s="65">
        <v>2</v>
      </c>
      <c r="E25" s="74">
        <v>124250</v>
      </c>
      <c r="F25" s="62">
        <v>2</v>
      </c>
      <c r="G25" s="170" t="s">
        <v>236</v>
      </c>
      <c r="H25" s="23"/>
      <c r="J25" s="21">
        <v>3</v>
      </c>
      <c r="K25" s="20" t="s">
        <v>10</v>
      </c>
      <c r="L25" s="21">
        <v>3</v>
      </c>
      <c r="M25" s="21">
        <v>3</v>
      </c>
      <c r="O25" s="48" t="str">
        <f t="shared" si="1"/>
        <v>1.SV Pößneck-KSV Langenorla</v>
      </c>
      <c r="P25" s="52">
        <v>23</v>
      </c>
      <c r="Q25" s="50"/>
      <c r="R25" s="49">
        <v>23</v>
      </c>
      <c r="S25" s="71"/>
      <c r="T25" s="53">
        <v>23</v>
      </c>
      <c r="U25" s="54"/>
    </row>
    <row r="26" spans="1:21" ht="14.25">
      <c r="A26" s="64" t="str">
        <f t="shared" si="2"/>
        <v>1.SV Pößneck-KSV Langenorla</v>
      </c>
      <c r="B26" s="65">
        <v>3</v>
      </c>
      <c r="C26" s="57">
        <v>44381</v>
      </c>
      <c r="D26" s="65">
        <v>3</v>
      </c>
      <c r="E26" s="74">
        <v>143424</v>
      </c>
      <c r="F26" s="62">
        <v>3</v>
      </c>
      <c r="G26" s="170" t="s">
        <v>237</v>
      </c>
      <c r="H26" s="23"/>
      <c r="J26" s="21">
        <v>4</v>
      </c>
      <c r="K26" s="20" t="s">
        <v>11</v>
      </c>
      <c r="L26" s="21">
        <v>4</v>
      </c>
      <c r="M26" s="21">
        <v>4</v>
      </c>
      <c r="O26" s="48" t="str">
        <f t="shared" si="1"/>
        <v>1.SV Pößneck-KSV Langenorla</v>
      </c>
      <c r="P26" s="52">
        <v>24</v>
      </c>
      <c r="Q26" s="50"/>
      <c r="R26" s="49">
        <v>24</v>
      </c>
      <c r="S26" s="71"/>
      <c r="T26" s="53">
        <v>24</v>
      </c>
      <c r="U26" s="54"/>
    </row>
    <row r="27" spans="1:21" ht="14.25">
      <c r="A27" s="64" t="str">
        <f t="shared" si="2"/>
        <v>1.SV Pößneck-KSV Langenorla</v>
      </c>
      <c r="B27" s="65">
        <v>4</v>
      </c>
      <c r="C27" s="57">
        <v>44319</v>
      </c>
      <c r="D27" s="65">
        <v>4</v>
      </c>
      <c r="E27" s="74">
        <v>137877</v>
      </c>
      <c r="F27" s="62">
        <v>4</v>
      </c>
      <c r="G27" s="170" t="s">
        <v>238</v>
      </c>
      <c r="H27" s="23"/>
      <c r="J27" s="21">
        <v>5</v>
      </c>
      <c r="K27" s="20" t="s">
        <v>12</v>
      </c>
      <c r="L27" s="21">
        <v>5</v>
      </c>
      <c r="M27" s="21">
        <v>5</v>
      </c>
      <c r="O27" s="48" t="str">
        <f t="shared" si="1"/>
        <v>1.SV Pößneck-KSV Langenorla</v>
      </c>
      <c r="P27" s="52">
        <v>25</v>
      </c>
      <c r="Q27" s="50"/>
      <c r="R27" s="49">
        <v>25</v>
      </c>
      <c r="S27" s="71"/>
      <c r="T27" s="53">
        <v>25</v>
      </c>
      <c r="U27" s="54"/>
    </row>
    <row r="28" spans="1:21" ht="14.25">
      <c r="A28" s="64" t="str">
        <f t="shared" si="2"/>
        <v>1.SV Pößneck-KSV Langenorla</v>
      </c>
      <c r="B28" s="65">
        <v>5</v>
      </c>
      <c r="C28" s="57">
        <v>44320</v>
      </c>
      <c r="D28" s="65">
        <v>5</v>
      </c>
      <c r="E28" s="74">
        <v>124226</v>
      </c>
      <c r="F28" s="62">
        <v>5</v>
      </c>
      <c r="G28" s="170" t="s">
        <v>239</v>
      </c>
      <c r="H28" s="23"/>
      <c r="J28" s="21">
        <v>6</v>
      </c>
      <c r="K28" s="20" t="s">
        <v>13</v>
      </c>
      <c r="L28" s="21">
        <v>6</v>
      </c>
      <c r="M28" s="21">
        <v>6</v>
      </c>
      <c r="O28" s="48" t="str">
        <f t="shared" si="1"/>
        <v>1.SV Pößneck-KSV Langenorla</v>
      </c>
      <c r="P28" s="52">
        <v>26</v>
      </c>
      <c r="Q28" s="50"/>
      <c r="R28" s="49">
        <v>26</v>
      </c>
      <c r="S28" s="71"/>
      <c r="T28" s="53">
        <v>26</v>
      </c>
      <c r="U28" s="54"/>
    </row>
    <row r="29" spans="1:21" ht="14.25">
      <c r="A29" s="64" t="str">
        <f t="shared" si="2"/>
        <v>1.SV Pößneck-KSV Langenorla</v>
      </c>
      <c r="B29" s="65">
        <v>6</v>
      </c>
      <c r="C29" s="57">
        <v>44351</v>
      </c>
      <c r="D29" s="65">
        <v>6</v>
      </c>
      <c r="E29" s="74">
        <v>137616</v>
      </c>
      <c r="F29" s="62">
        <v>6</v>
      </c>
      <c r="G29" s="170" t="s">
        <v>240</v>
      </c>
      <c r="H29" s="23"/>
      <c r="J29" s="21">
        <v>7</v>
      </c>
      <c r="K29" s="20" t="s">
        <v>14</v>
      </c>
      <c r="L29" s="21">
        <v>7</v>
      </c>
      <c r="M29" s="21" t="s">
        <v>15</v>
      </c>
      <c r="O29" s="48" t="str">
        <f t="shared" si="1"/>
        <v>1.SV Pößneck-KSV Langenorla</v>
      </c>
      <c r="P29" s="52">
        <v>27</v>
      </c>
      <c r="Q29" s="50"/>
      <c r="R29" s="49">
        <v>27</v>
      </c>
      <c r="S29" s="71"/>
      <c r="T29" s="53">
        <v>27</v>
      </c>
      <c r="U29" s="54"/>
    </row>
    <row r="30" spans="1:21" ht="14.25">
      <c r="A30" s="64" t="str">
        <f t="shared" si="2"/>
        <v>1.SV Pößneck-KSV Langenorla</v>
      </c>
      <c r="B30" s="65">
        <v>7</v>
      </c>
      <c r="C30" s="57">
        <v>44348</v>
      </c>
      <c r="D30" s="65">
        <v>7</v>
      </c>
      <c r="E30" s="74">
        <v>124225</v>
      </c>
      <c r="F30" s="62">
        <v>7</v>
      </c>
      <c r="G30" s="170" t="s">
        <v>241</v>
      </c>
      <c r="J30" s="21">
        <v>8</v>
      </c>
      <c r="K30" s="20" t="s">
        <v>16</v>
      </c>
      <c r="L30" s="21">
        <v>8</v>
      </c>
      <c r="M30" s="21" t="s">
        <v>17</v>
      </c>
      <c r="O30" s="48" t="str">
        <f t="shared" si="1"/>
        <v>1.SV Pößneck-KSV Langenorla</v>
      </c>
      <c r="P30" s="52">
        <v>28</v>
      </c>
      <c r="Q30" s="50"/>
      <c r="R30" s="49">
        <v>28</v>
      </c>
      <c r="S30" s="71"/>
      <c r="T30" s="53">
        <v>28</v>
      </c>
      <c r="U30" s="54"/>
    </row>
    <row r="31" spans="1:21" ht="14.25">
      <c r="A31" s="64" t="str">
        <f t="shared" si="2"/>
        <v>1.SV Pößneck-KSV Langenorla</v>
      </c>
      <c r="B31" s="65">
        <v>8</v>
      </c>
      <c r="C31" s="57"/>
      <c r="D31" s="65">
        <v>8</v>
      </c>
      <c r="E31" s="74"/>
      <c r="F31" s="62">
        <v>8</v>
      </c>
      <c r="G31" s="170"/>
      <c r="J31" s="21">
        <v>9</v>
      </c>
      <c r="K31" s="20" t="s">
        <v>18</v>
      </c>
      <c r="L31" s="21">
        <v>9</v>
      </c>
      <c r="O31" s="48" t="str">
        <f t="shared" si="1"/>
        <v>1.SV Pößneck-KSV Langenorla</v>
      </c>
      <c r="P31" s="52">
        <v>29</v>
      </c>
      <c r="Q31" s="50"/>
      <c r="R31" s="49">
        <v>29</v>
      </c>
      <c r="S31" s="71"/>
      <c r="T31" s="53">
        <v>29</v>
      </c>
      <c r="U31" s="54"/>
    </row>
    <row r="32" spans="1:21" ht="14.25">
      <c r="A32" s="64" t="str">
        <f t="shared" si="2"/>
        <v>1.SV Pößneck-KSV Langenorla</v>
      </c>
      <c r="B32" s="65">
        <v>9</v>
      </c>
      <c r="C32" s="57"/>
      <c r="D32" s="65">
        <v>9</v>
      </c>
      <c r="E32" s="74"/>
      <c r="F32" s="62">
        <v>9</v>
      </c>
      <c r="G32" s="66"/>
      <c r="J32" s="21">
        <v>10</v>
      </c>
      <c r="K32" s="20" t="s">
        <v>19</v>
      </c>
      <c r="O32" s="48" t="str">
        <f t="shared" si="1"/>
        <v>1.SV Pößneck-KSV Langenorla</v>
      </c>
      <c r="P32" s="52">
        <v>30</v>
      </c>
      <c r="Q32" s="50"/>
      <c r="R32" s="49">
        <v>30</v>
      </c>
      <c r="S32" s="71"/>
      <c r="T32" s="53">
        <v>30</v>
      </c>
      <c r="U32" s="54"/>
    </row>
    <row r="33" spans="1:21" ht="14.25">
      <c r="A33" s="64" t="str">
        <f t="shared" si="2"/>
        <v>1.SV Pößneck-KSV Langenorla</v>
      </c>
      <c r="B33" s="65">
        <v>10</v>
      </c>
      <c r="C33" s="57"/>
      <c r="D33" s="65">
        <v>10</v>
      </c>
      <c r="E33" s="74"/>
      <c r="F33" s="62">
        <v>10</v>
      </c>
      <c r="G33" s="66"/>
      <c r="J33" s="21">
        <v>11</v>
      </c>
      <c r="K33" s="20" t="s">
        <v>20</v>
      </c>
      <c r="O33" s="48" t="str">
        <f t="shared" si="1"/>
        <v>1.SV Pößneck-KSV Langenorla</v>
      </c>
      <c r="P33" s="52">
        <v>31</v>
      </c>
      <c r="Q33" s="50"/>
      <c r="R33" s="49">
        <v>31</v>
      </c>
      <c r="S33" s="71"/>
      <c r="T33" s="53">
        <v>31</v>
      </c>
      <c r="U33" s="54"/>
    </row>
    <row r="34" spans="1:21" ht="14.25">
      <c r="A34" s="64" t="str">
        <f t="shared" si="2"/>
        <v>1.SV Pößneck-KSV Langenorla</v>
      </c>
      <c r="B34" s="65">
        <v>11</v>
      </c>
      <c r="C34" s="57"/>
      <c r="D34" s="65">
        <v>11</v>
      </c>
      <c r="E34" s="74"/>
      <c r="F34" s="62">
        <v>11</v>
      </c>
      <c r="G34" s="66"/>
      <c r="J34" s="21">
        <v>12</v>
      </c>
      <c r="K34" s="20" t="s">
        <v>21</v>
      </c>
      <c r="O34" s="48" t="str">
        <f t="shared" si="1"/>
        <v>1.SV Pößneck-KSV Langenorla</v>
      </c>
      <c r="P34" s="52">
        <v>32</v>
      </c>
      <c r="Q34" s="50"/>
      <c r="R34" s="49">
        <v>32</v>
      </c>
      <c r="S34" s="71"/>
      <c r="T34" s="53">
        <v>32</v>
      </c>
      <c r="U34" s="54"/>
    </row>
    <row r="35" spans="1:21" ht="14.25">
      <c r="A35" s="64" t="str">
        <f t="shared" si="2"/>
        <v>1.SV Pößneck-KSV Langenorla</v>
      </c>
      <c r="B35" s="65">
        <v>12</v>
      </c>
      <c r="C35" s="57"/>
      <c r="D35" s="65">
        <v>12</v>
      </c>
      <c r="E35" s="74"/>
      <c r="F35" s="62">
        <v>12</v>
      </c>
      <c r="G35" s="66"/>
      <c r="J35" s="21">
        <v>13</v>
      </c>
      <c r="O35" s="48" t="str">
        <f t="shared" si="1"/>
        <v>1.SV Pößneck-KSV Langenorla</v>
      </c>
      <c r="P35" s="52">
        <v>33</v>
      </c>
      <c r="Q35" s="50"/>
      <c r="R35" s="49">
        <v>33</v>
      </c>
      <c r="S35" s="71"/>
      <c r="T35" s="53">
        <v>33</v>
      </c>
      <c r="U35" s="54"/>
    </row>
    <row r="36" spans="1:21" ht="14.25">
      <c r="A36" s="64" t="str">
        <f t="shared" si="2"/>
        <v>1.SV Pößneck-KSV Langenorla</v>
      </c>
      <c r="B36" s="65">
        <v>13</v>
      </c>
      <c r="C36" s="57"/>
      <c r="D36" s="65">
        <v>13</v>
      </c>
      <c r="E36" s="74"/>
      <c r="F36" s="62">
        <v>13</v>
      </c>
      <c r="G36" s="66"/>
      <c r="O36" s="48" t="str">
        <f t="shared" si="1"/>
        <v>1.SV Pößneck-KSV Langenorla</v>
      </c>
      <c r="P36" s="52">
        <v>34</v>
      </c>
      <c r="Q36" s="50"/>
      <c r="R36" s="49">
        <v>34</v>
      </c>
      <c r="S36" s="71"/>
      <c r="T36" s="53">
        <v>34</v>
      </c>
      <c r="U36" s="54"/>
    </row>
    <row r="37" spans="1:21" ht="14.25">
      <c r="A37" s="64" t="str">
        <f t="shared" si="2"/>
        <v>1.SV Pößneck-KSV Langenorla</v>
      </c>
      <c r="B37" s="65">
        <v>14</v>
      </c>
      <c r="C37" s="57"/>
      <c r="D37" s="65">
        <v>14</v>
      </c>
      <c r="E37" s="74"/>
      <c r="F37" s="62">
        <v>14</v>
      </c>
      <c r="G37" s="66"/>
      <c r="O37" s="48" t="str">
        <f t="shared" si="1"/>
        <v>1.SV Pößneck-KSV Langenorla</v>
      </c>
      <c r="P37" s="52">
        <v>35</v>
      </c>
      <c r="Q37" s="50"/>
      <c r="R37" s="49">
        <v>35</v>
      </c>
      <c r="S37" s="71"/>
      <c r="T37" s="53">
        <v>35</v>
      </c>
      <c r="U37" s="54"/>
    </row>
    <row r="38" spans="1:21" ht="14.25">
      <c r="A38" s="64" t="str">
        <f t="shared" si="2"/>
        <v>1.SV Pößneck-KSV Langenorla</v>
      </c>
      <c r="B38" s="65">
        <v>15</v>
      </c>
      <c r="C38" s="57"/>
      <c r="D38" s="65">
        <v>15</v>
      </c>
      <c r="E38" s="74"/>
      <c r="F38" s="62">
        <v>15</v>
      </c>
      <c r="G38" s="66"/>
      <c r="O38" s="48" t="str">
        <f t="shared" si="1"/>
        <v>1.SV Pößneck-KSV Langenorla</v>
      </c>
      <c r="P38" s="52">
        <v>36</v>
      </c>
      <c r="Q38" s="50"/>
      <c r="R38" s="49">
        <v>36</v>
      </c>
      <c r="S38" s="71"/>
      <c r="T38" s="53">
        <v>36</v>
      </c>
      <c r="U38" s="54"/>
    </row>
    <row r="39" spans="1:21" ht="14.25">
      <c r="A39" s="64" t="str">
        <f t="shared" si="2"/>
        <v>1.SV Pößneck-KSV Langenorla</v>
      </c>
      <c r="B39" s="65">
        <v>16</v>
      </c>
      <c r="C39" s="57"/>
      <c r="D39" s="65">
        <v>16</v>
      </c>
      <c r="E39" s="74"/>
      <c r="F39" s="62">
        <v>16</v>
      </c>
      <c r="G39" s="66"/>
      <c r="O39" s="48" t="str">
        <f t="shared" si="1"/>
        <v>1.SV Pößneck-KSV Langenorla</v>
      </c>
      <c r="P39" s="52">
        <v>37</v>
      </c>
      <c r="Q39" s="50"/>
      <c r="R39" s="49">
        <v>37</v>
      </c>
      <c r="S39" s="71"/>
      <c r="T39" s="53">
        <v>37</v>
      </c>
      <c r="U39" s="54"/>
    </row>
    <row r="40" spans="1:21" ht="14.25">
      <c r="A40" s="64" t="str">
        <f t="shared" si="2"/>
        <v>1.SV Pößneck-KSV Langenorla</v>
      </c>
      <c r="B40" s="65">
        <v>17</v>
      </c>
      <c r="C40" s="57"/>
      <c r="D40" s="65">
        <v>17</v>
      </c>
      <c r="E40" s="74"/>
      <c r="F40" s="62">
        <v>17</v>
      </c>
      <c r="G40" s="66"/>
      <c r="O40" s="48" t="str">
        <f t="shared" si="1"/>
        <v>1.SV Pößneck-KSV Langenorla</v>
      </c>
      <c r="P40" s="52">
        <v>38</v>
      </c>
      <c r="Q40" s="50"/>
      <c r="R40" s="49">
        <v>38</v>
      </c>
      <c r="S40" s="71"/>
      <c r="T40" s="53">
        <v>38</v>
      </c>
      <c r="U40" s="54"/>
    </row>
    <row r="41" spans="1:21" ht="14.25">
      <c r="A41" s="64" t="str">
        <f t="shared" si="2"/>
        <v>1.SV Pößneck-KSV Langenorla</v>
      </c>
      <c r="B41" s="65">
        <v>18</v>
      </c>
      <c r="C41" s="57"/>
      <c r="D41" s="65">
        <v>18</v>
      </c>
      <c r="E41" s="74"/>
      <c r="F41" s="62">
        <v>18</v>
      </c>
      <c r="G41" s="66"/>
      <c r="O41" s="48" t="str">
        <f t="shared" si="1"/>
        <v>1.SV Pößneck-KSV Langenorla</v>
      </c>
      <c r="P41" s="52">
        <v>39</v>
      </c>
      <c r="Q41" s="50"/>
      <c r="R41" s="49">
        <v>39</v>
      </c>
      <c r="S41" s="71"/>
      <c r="T41" s="53">
        <v>39</v>
      </c>
      <c r="U41" s="54"/>
    </row>
    <row r="42" spans="1:21" ht="14.25">
      <c r="A42" s="64" t="str">
        <f t="shared" si="2"/>
        <v>1.SV Pößneck-KSV Langenorla</v>
      </c>
      <c r="B42" s="65">
        <v>19</v>
      </c>
      <c r="C42" s="57"/>
      <c r="D42" s="65">
        <v>19</v>
      </c>
      <c r="E42" s="74"/>
      <c r="F42" s="62">
        <v>19</v>
      </c>
      <c r="G42" s="66"/>
      <c r="O42" s="48" t="str">
        <f t="shared" si="1"/>
        <v>1.SV Pößneck-KSV Langenorla</v>
      </c>
      <c r="P42" s="52">
        <v>40</v>
      </c>
      <c r="Q42" s="50"/>
      <c r="R42" s="49">
        <v>40</v>
      </c>
      <c r="S42" s="71"/>
      <c r="T42" s="53">
        <v>40</v>
      </c>
      <c r="U42" s="54"/>
    </row>
    <row r="43" spans="1:21" ht="14.25">
      <c r="A43" s="64" t="str">
        <f t="shared" si="2"/>
        <v>1.SV Pößneck-KSV Langenorla</v>
      </c>
      <c r="B43" s="65">
        <v>20</v>
      </c>
      <c r="C43" s="57"/>
      <c r="D43" s="65">
        <v>20</v>
      </c>
      <c r="E43" s="74"/>
      <c r="F43" s="62">
        <v>20</v>
      </c>
      <c r="G43" s="66"/>
      <c r="O43" s="48" t="str">
        <f t="shared" si="1"/>
        <v>1.SV Pößneck-KSV Langenorla</v>
      </c>
      <c r="P43" s="55">
        <v>41</v>
      </c>
      <c r="Q43" s="50"/>
      <c r="R43" s="49">
        <v>41</v>
      </c>
      <c r="S43" s="71"/>
      <c r="T43" s="56">
        <v>41</v>
      </c>
      <c r="U43" s="54"/>
    </row>
    <row r="44" spans="1:7" ht="14.25">
      <c r="A44" s="64" t="str">
        <f t="shared" si="2"/>
        <v>1.SV Pößneck-KSV Langenorla</v>
      </c>
      <c r="B44" s="65">
        <v>21</v>
      </c>
      <c r="C44" s="57"/>
      <c r="D44" s="65">
        <v>21</v>
      </c>
      <c r="E44" s="74"/>
      <c r="F44" s="62">
        <v>21</v>
      </c>
      <c r="G44" s="66"/>
    </row>
    <row r="45" spans="1:7" ht="24.75" customHeight="1">
      <c r="A45" s="218" t="s">
        <v>173</v>
      </c>
      <c r="B45" s="29">
        <v>1</v>
      </c>
      <c r="C45" s="38"/>
      <c r="D45" s="29">
        <v>1</v>
      </c>
      <c r="E45" s="76"/>
      <c r="F45" s="31">
        <v>1</v>
      </c>
      <c r="G45" s="30"/>
    </row>
    <row r="46" spans="1:7" ht="14.25">
      <c r="A46" s="58" t="str">
        <f aca="true" t="shared" si="3" ref="A46:A65">$A$45</f>
        <v>Gast 3</v>
      </c>
      <c r="B46" s="59">
        <v>2</v>
      </c>
      <c r="C46" s="57"/>
      <c r="D46" s="59">
        <v>2</v>
      </c>
      <c r="E46" s="74"/>
      <c r="F46" s="34">
        <v>2</v>
      </c>
      <c r="G46" s="217"/>
    </row>
    <row r="47" spans="1:7" ht="14.25">
      <c r="A47" s="58" t="str">
        <f t="shared" si="3"/>
        <v>Gast 3</v>
      </c>
      <c r="B47" s="59">
        <v>3</v>
      </c>
      <c r="C47" s="57"/>
      <c r="D47" s="59">
        <v>3</v>
      </c>
      <c r="E47" s="74"/>
      <c r="F47" s="34">
        <v>3</v>
      </c>
      <c r="G47" s="217"/>
    </row>
    <row r="48" spans="1:7" ht="14.25">
      <c r="A48" s="58" t="str">
        <f t="shared" si="3"/>
        <v>Gast 3</v>
      </c>
      <c r="B48" s="59">
        <v>4</v>
      </c>
      <c r="C48" s="57"/>
      <c r="D48" s="59">
        <v>4</v>
      </c>
      <c r="E48" s="74"/>
      <c r="F48" s="34">
        <v>4</v>
      </c>
      <c r="G48" s="217"/>
    </row>
    <row r="49" spans="1:7" ht="14.25">
      <c r="A49" s="58" t="str">
        <f t="shared" si="3"/>
        <v>Gast 3</v>
      </c>
      <c r="B49" s="61">
        <v>5</v>
      </c>
      <c r="C49" s="57"/>
      <c r="D49" s="61">
        <v>5</v>
      </c>
      <c r="E49" s="74"/>
      <c r="F49" s="62">
        <v>5</v>
      </c>
      <c r="G49" s="217"/>
    </row>
    <row r="50" spans="1:7" ht="14.25">
      <c r="A50" s="58" t="str">
        <f t="shared" si="3"/>
        <v>Gast 3</v>
      </c>
      <c r="B50" s="61">
        <v>6</v>
      </c>
      <c r="C50" s="57"/>
      <c r="D50" s="61">
        <v>6</v>
      </c>
      <c r="E50" s="74"/>
      <c r="F50" s="62">
        <v>6</v>
      </c>
      <c r="G50" s="217"/>
    </row>
    <row r="51" spans="1:7" ht="14.25">
      <c r="A51" s="58" t="str">
        <f t="shared" si="3"/>
        <v>Gast 3</v>
      </c>
      <c r="B51" s="61">
        <v>7</v>
      </c>
      <c r="C51" s="57"/>
      <c r="D51" s="61">
        <v>7</v>
      </c>
      <c r="E51" s="74"/>
      <c r="F51" s="62">
        <v>7</v>
      </c>
      <c r="G51" s="217"/>
    </row>
    <row r="52" spans="1:7" ht="14.25">
      <c r="A52" s="58" t="str">
        <f t="shared" si="3"/>
        <v>Gast 3</v>
      </c>
      <c r="B52" s="61">
        <v>8</v>
      </c>
      <c r="C52" s="57"/>
      <c r="D52" s="61">
        <v>8</v>
      </c>
      <c r="E52" s="74"/>
      <c r="F52" s="62">
        <v>8</v>
      </c>
      <c r="G52" s="217"/>
    </row>
    <row r="53" spans="1:7" ht="14.25">
      <c r="A53" s="58" t="str">
        <f t="shared" si="3"/>
        <v>Gast 3</v>
      </c>
      <c r="B53" s="61">
        <v>9</v>
      </c>
      <c r="C53" s="57"/>
      <c r="D53" s="61">
        <v>9</v>
      </c>
      <c r="E53" s="74"/>
      <c r="F53" s="62">
        <v>9</v>
      </c>
      <c r="G53" s="60"/>
    </row>
    <row r="54" spans="1:7" ht="14.25">
      <c r="A54" s="58" t="str">
        <f t="shared" si="3"/>
        <v>Gast 3</v>
      </c>
      <c r="B54" s="61">
        <v>10</v>
      </c>
      <c r="C54" s="57"/>
      <c r="D54" s="61">
        <v>10</v>
      </c>
      <c r="E54" s="74"/>
      <c r="F54" s="62">
        <v>10</v>
      </c>
      <c r="G54" s="60"/>
    </row>
    <row r="55" spans="1:7" ht="14.25">
      <c r="A55" s="58" t="str">
        <f t="shared" si="3"/>
        <v>Gast 3</v>
      </c>
      <c r="B55" s="61">
        <v>11</v>
      </c>
      <c r="C55" s="57"/>
      <c r="D55" s="61">
        <v>11</v>
      </c>
      <c r="E55" s="74"/>
      <c r="F55" s="62">
        <v>11</v>
      </c>
      <c r="G55" s="60"/>
    </row>
    <row r="56" spans="1:7" ht="14.25">
      <c r="A56" s="58" t="str">
        <f t="shared" si="3"/>
        <v>Gast 3</v>
      </c>
      <c r="B56" s="61">
        <v>12</v>
      </c>
      <c r="C56" s="57"/>
      <c r="D56" s="61">
        <v>12</v>
      </c>
      <c r="E56" s="74"/>
      <c r="F56" s="62">
        <v>12</v>
      </c>
      <c r="G56" s="60"/>
    </row>
    <row r="57" spans="1:7" ht="14.25">
      <c r="A57" s="58" t="str">
        <f t="shared" si="3"/>
        <v>Gast 3</v>
      </c>
      <c r="B57" s="61">
        <v>13</v>
      </c>
      <c r="C57" s="57"/>
      <c r="D57" s="61">
        <v>13</v>
      </c>
      <c r="E57" s="74"/>
      <c r="F57" s="62">
        <v>13</v>
      </c>
      <c r="G57" s="60"/>
    </row>
    <row r="58" spans="1:7" ht="14.25">
      <c r="A58" s="58" t="str">
        <f t="shared" si="3"/>
        <v>Gast 3</v>
      </c>
      <c r="B58" s="61">
        <v>14</v>
      </c>
      <c r="C58" s="57"/>
      <c r="D58" s="61">
        <v>14</v>
      </c>
      <c r="E58" s="74"/>
      <c r="F58" s="62">
        <v>14</v>
      </c>
      <c r="G58" s="60"/>
    </row>
    <row r="59" spans="1:7" ht="14.25">
      <c r="A59" s="58" t="str">
        <f t="shared" si="3"/>
        <v>Gast 3</v>
      </c>
      <c r="B59" s="61">
        <v>15</v>
      </c>
      <c r="C59" s="57"/>
      <c r="D59" s="61">
        <v>15</v>
      </c>
      <c r="E59" s="74"/>
      <c r="F59" s="62">
        <v>15</v>
      </c>
      <c r="G59" s="60"/>
    </row>
    <row r="60" spans="1:7" ht="14.25">
      <c r="A60" s="58" t="str">
        <f t="shared" si="3"/>
        <v>Gast 3</v>
      </c>
      <c r="B60" s="61">
        <v>16</v>
      </c>
      <c r="C60" s="57"/>
      <c r="D60" s="61">
        <v>16</v>
      </c>
      <c r="E60" s="74"/>
      <c r="F60" s="62">
        <v>16</v>
      </c>
      <c r="G60" s="60"/>
    </row>
    <row r="61" spans="1:7" ht="14.25">
      <c r="A61" s="58" t="str">
        <f t="shared" si="3"/>
        <v>Gast 3</v>
      </c>
      <c r="B61" s="61">
        <v>17</v>
      </c>
      <c r="C61" s="57"/>
      <c r="D61" s="61">
        <v>17</v>
      </c>
      <c r="E61" s="74"/>
      <c r="F61" s="62">
        <v>17</v>
      </c>
      <c r="G61" s="60"/>
    </row>
    <row r="62" spans="1:7" ht="14.25">
      <c r="A62" s="58" t="str">
        <f t="shared" si="3"/>
        <v>Gast 3</v>
      </c>
      <c r="B62" s="61">
        <v>18</v>
      </c>
      <c r="C62" s="57"/>
      <c r="D62" s="61">
        <v>18</v>
      </c>
      <c r="E62" s="74"/>
      <c r="F62" s="62">
        <v>18</v>
      </c>
      <c r="G62" s="60"/>
    </row>
    <row r="63" spans="1:7" ht="14.25">
      <c r="A63" s="58" t="str">
        <f t="shared" si="3"/>
        <v>Gast 3</v>
      </c>
      <c r="B63" s="61">
        <v>19</v>
      </c>
      <c r="C63" s="57"/>
      <c r="D63" s="61">
        <v>19</v>
      </c>
      <c r="E63" s="74"/>
      <c r="F63" s="62">
        <v>19</v>
      </c>
      <c r="G63" s="60"/>
    </row>
    <row r="64" spans="1:7" ht="14.25">
      <c r="A64" s="58" t="str">
        <f t="shared" si="3"/>
        <v>Gast 3</v>
      </c>
      <c r="B64" s="61">
        <v>20</v>
      </c>
      <c r="C64" s="57"/>
      <c r="D64" s="61">
        <v>20</v>
      </c>
      <c r="E64" s="74"/>
      <c r="F64" s="62">
        <v>20</v>
      </c>
      <c r="G64" s="60"/>
    </row>
    <row r="65" spans="1:7" ht="14.25">
      <c r="A65" s="58" t="str">
        <f t="shared" si="3"/>
        <v>Gast 3</v>
      </c>
      <c r="B65" s="61">
        <v>21</v>
      </c>
      <c r="C65" s="57"/>
      <c r="D65" s="61">
        <v>21</v>
      </c>
      <c r="E65" s="74"/>
      <c r="F65" s="62">
        <v>21</v>
      </c>
      <c r="G65" s="60"/>
    </row>
    <row r="66" spans="1:7" ht="24.75" customHeight="1">
      <c r="A66" s="218" t="s">
        <v>174</v>
      </c>
      <c r="B66" s="31">
        <v>1</v>
      </c>
      <c r="C66" s="38"/>
      <c r="D66" s="31">
        <v>1</v>
      </c>
      <c r="E66" s="76"/>
      <c r="F66" s="31">
        <v>1</v>
      </c>
      <c r="G66" s="30"/>
    </row>
    <row r="67" spans="1:7" ht="14.25">
      <c r="A67" s="64" t="str">
        <f aca="true" t="shared" si="4" ref="A67:A86">$A$66</f>
        <v>Gast 4</v>
      </c>
      <c r="B67" s="65">
        <v>2</v>
      </c>
      <c r="C67" s="57"/>
      <c r="D67" s="65">
        <v>2</v>
      </c>
      <c r="E67" s="74"/>
      <c r="F67" s="62">
        <v>2</v>
      </c>
      <c r="G67" s="170"/>
    </row>
    <row r="68" spans="1:7" ht="14.25">
      <c r="A68" s="64" t="str">
        <f t="shared" si="4"/>
        <v>Gast 4</v>
      </c>
      <c r="B68" s="65">
        <v>3</v>
      </c>
      <c r="C68" s="57"/>
      <c r="D68" s="65">
        <v>3</v>
      </c>
      <c r="E68" s="74"/>
      <c r="F68" s="62">
        <v>3</v>
      </c>
      <c r="G68" s="170"/>
    </row>
    <row r="69" spans="1:7" ht="14.25">
      <c r="A69" s="64" t="str">
        <f t="shared" si="4"/>
        <v>Gast 4</v>
      </c>
      <c r="B69" s="65">
        <v>4</v>
      </c>
      <c r="C69" s="57"/>
      <c r="D69" s="65">
        <v>4</v>
      </c>
      <c r="E69" s="74"/>
      <c r="F69" s="62">
        <v>4</v>
      </c>
      <c r="G69" s="170"/>
    </row>
    <row r="70" spans="1:7" ht="14.25">
      <c r="A70" s="64" t="str">
        <f t="shared" si="4"/>
        <v>Gast 4</v>
      </c>
      <c r="B70" s="65">
        <v>5</v>
      </c>
      <c r="C70" s="57"/>
      <c r="D70" s="65">
        <v>5</v>
      </c>
      <c r="E70" s="74"/>
      <c r="F70" s="62">
        <v>5</v>
      </c>
      <c r="G70" s="170"/>
    </row>
    <row r="71" spans="1:7" ht="14.25">
      <c r="A71" s="64" t="str">
        <f t="shared" si="4"/>
        <v>Gast 4</v>
      </c>
      <c r="B71" s="65">
        <v>6</v>
      </c>
      <c r="C71" s="57"/>
      <c r="D71" s="65">
        <v>6</v>
      </c>
      <c r="E71" s="74"/>
      <c r="F71" s="62">
        <v>6</v>
      </c>
      <c r="G71" s="170"/>
    </row>
    <row r="72" spans="1:7" ht="14.25">
      <c r="A72" s="64" t="str">
        <f t="shared" si="4"/>
        <v>Gast 4</v>
      </c>
      <c r="B72" s="65">
        <v>7</v>
      </c>
      <c r="C72" s="57"/>
      <c r="D72" s="65">
        <v>7</v>
      </c>
      <c r="E72" s="74"/>
      <c r="F72" s="62">
        <v>7</v>
      </c>
      <c r="G72" s="170"/>
    </row>
    <row r="73" spans="1:7" ht="14.25">
      <c r="A73" s="64" t="str">
        <f t="shared" si="4"/>
        <v>Gast 4</v>
      </c>
      <c r="B73" s="65">
        <v>8</v>
      </c>
      <c r="C73" s="57"/>
      <c r="D73" s="65">
        <v>8</v>
      </c>
      <c r="E73" s="74"/>
      <c r="F73" s="62">
        <v>8</v>
      </c>
      <c r="G73" s="170"/>
    </row>
    <row r="74" spans="1:7" ht="14.25">
      <c r="A74" s="64" t="str">
        <f t="shared" si="4"/>
        <v>Gast 4</v>
      </c>
      <c r="B74" s="65">
        <v>9</v>
      </c>
      <c r="C74" s="57" t="s">
        <v>89</v>
      </c>
      <c r="D74" s="65">
        <v>9</v>
      </c>
      <c r="E74" s="74"/>
      <c r="F74" s="62">
        <v>9</v>
      </c>
      <c r="G74" s="170"/>
    </row>
    <row r="75" spans="1:7" ht="14.25">
      <c r="A75" s="64" t="str">
        <f t="shared" si="4"/>
        <v>Gast 4</v>
      </c>
      <c r="B75" s="65">
        <v>10</v>
      </c>
      <c r="C75" s="57" t="s">
        <v>89</v>
      </c>
      <c r="D75" s="65">
        <v>10</v>
      </c>
      <c r="E75" s="74" t="s">
        <v>89</v>
      </c>
      <c r="F75" s="62">
        <v>10</v>
      </c>
      <c r="G75" s="170"/>
    </row>
    <row r="76" spans="1:7" ht="14.25">
      <c r="A76" s="64" t="str">
        <f t="shared" si="4"/>
        <v>Gast 4</v>
      </c>
      <c r="B76" s="65">
        <v>11</v>
      </c>
      <c r="C76" s="57"/>
      <c r="D76" s="65">
        <v>11</v>
      </c>
      <c r="E76" s="74"/>
      <c r="F76" s="62">
        <v>11</v>
      </c>
      <c r="G76" s="66"/>
    </row>
    <row r="77" spans="1:7" ht="14.25">
      <c r="A77" s="64" t="str">
        <f t="shared" si="4"/>
        <v>Gast 4</v>
      </c>
      <c r="B77" s="65">
        <v>12</v>
      </c>
      <c r="C77" s="57"/>
      <c r="D77" s="65">
        <v>12</v>
      </c>
      <c r="E77" s="74"/>
      <c r="F77" s="62">
        <v>12</v>
      </c>
      <c r="G77" s="66"/>
    </row>
    <row r="78" spans="1:7" ht="14.25">
      <c r="A78" s="64" t="str">
        <f t="shared" si="4"/>
        <v>Gast 4</v>
      </c>
      <c r="B78" s="65">
        <v>13</v>
      </c>
      <c r="C78" s="57"/>
      <c r="D78" s="65">
        <v>13</v>
      </c>
      <c r="E78" s="74"/>
      <c r="F78" s="62">
        <v>13</v>
      </c>
      <c r="G78" s="66"/>
    </row>
    <row r="79" spans="1:7" ht="14.25">
      <c r="A79" s="64" t="str">
        <f t="shared" si="4"/>
        <v>Gast 4</v>
      </c>
      <c r="B79" s="65">
        <v>14</v>
      </c>
      <c r="C79" s="57"/>
      <c r="D79" s="65">
        <v>14</v>
      </c>
      <c r="E79" s="74"/>
      <c r="F79" s="62">
        <v>14</v>
      </c>
      <c r="G79" s="66"/>
    </row>
    <row r="80" spans="1:7" ht="14.25">
      <c r="A80" s="64" t="str">
        <f t="shared" si="4"/>
        <v>Gast 4</v>
      </c>
      <c r="B80" s="65">
        <v>15</v>
      </c>
      <c r="C80" s="57"/>
      <c r="D80" s="65">
        <v>15</v>
      </c>
      <c r="E80" s="74"/>
      <c r="F80" s="62">
        <v>15</v>
      </c>
      <c r="G80" s="66"/>
    </row>
    <row r="81" spans="1:7" ht="14.25">
      <c r="A81" s="64" t="str">
        <f t="shared" si="4"/>
        <v>Gast 4</v>
      </c>
      <c r="B81" s="65">
        <v>16</v>
      </c>
      <c r="C81" s="57"/>
      <c r="D81" s="65">
        <v>16</v>
      </c>
      <c r="E81" s="74"/>
      <c r="F81" s="62">
        <v>16</v>
      </c>
      <c r="G81" s="66"/>
    </row>
    <row r="82" spans="1:7" ht="14.25">
      <c r="A82" s="64" t="str">
        <f t="shared" si="4"/>
        <v>Gast 4</v>
      </c>
      <c r="B82" s="65">
        <v>17</v>
      </c>
      <c r="C82" s="57"/>
      <c r="D82" s="65">
        <v>17</v>
      </c>
      <c r="E82" s="74"/>
      <c r="F82" s="62">
        <v>17</v>
      </c>
      <c r="G82" s="66"/>
    </row>
    <row r="83" spans="1:7" ht="14.25">
      <c r="A83" s="64" t="str">
        <f t="shared" si="4"/>
        <v>Gast 4</v>
      </c>
      <c r="B83" s="65">
        <v>18</v>
      </c>
      <c r="C83" s="57"/>
      <c r="D83" s="65">
        <v>18</v>
      </c>
      <c r="E83" s="74"/>
      <c r="F83" s="62">
        <v>18</v>
      </c>
      <c r="G83" s="66"/>
    </row>
    <row r="84" spans="1:7" ht="14.25">
      <c r="A84" s="64" t="str">
        <f t="shared" si="4"/>
        <v>Gast 4</v>
      </c>
      <c r="B84" s="65">
        <v>19</v>
      </c>
      <c r="C84" s="57"/>
      <c r="D84" s="65">
        <v>19</v>
      </c>
      <c r="E84" s="74"/>
      <c r="F84" s="62">
        <v>19</v>
      </c>
      <c r="G84" s="66"/>
    </row>
    <row r="85" spans="1:7" ht="14.25">
      <c r="A85" s="64" t="str">
        <f t="shared" si="4"/>
        <v>Gast 4</v>
      </c>
      <c r="B85" s="65">
        <v>20</v>
      </c>
      <c r="C85" s="57"/>
      <c r="D85" s="65">
        <v>20</v>
      </c>
      <c r="E85" s="74"/>
      <c r="F85" s="62">
        <v>20</v>
      </c>
      <c r="G85" s="66"/>
    </row>
    <row r="86" spans="1:7" ht="14.25">
      <c r="A86" s="64" t="str">
        <f t="shared" si="4"/>
        <v>Gast 4</v>
      </c>
      <c r="B86" s="65">
        <v>21</v>
      </c>
      <c r="C86" s="57"/>
      <c r="D86" s="65">
        <v>21</v>
      </c>
      <c r="E86" s="74"/>
      <c r="F86" s="62">
        <v>21</v>
      </c>
      <c r="G86" s="66"/>
    </row>
    <row r="87" spans="1:7" ht="24.75" customHeight="1">
      <c r="A87" s="218" t="s">
        <v>175</v>
      </c>
      <c r="B87" s="29">
        <v>1</v>
      </c>
      <c r="C87" s="38"/>
      <c r="D87" s="29">
        <v>1</v>
      </c>
      <c r="E87" s="76"/>
      <c r="F87" s="31">
        <v>1</v>
      </c>
      <c r="G87" s="30"/>
    </row>
    <row r="88" spans="1:13" ht="14.25">
      <c r="A88" s="58" t="str">
        <f aca="true" t="shared" si="5" ref="A88:A107">$A$87</f>
        <v>Gast 5</v>
      </c>
      <c r="B88" s="61">
        <v>2</v>
      </c>
      <c r="C88" s="57"/>
      <c r="D88" s="65">
        <v>2</v>
      </c>
      <c r="E88" s="74"/>
      <c r="F88" s="62">
        <v>2</v>
      </c>
      <c r="G88" s="63"/>
      <c r="H88" s="26" t="s">
        <v>37</v>
      </c>
      <c r="I88" s="26" t="s">
        <v>38</v>
      </c>
      <c r="J88" s="26" t="s">
        <v>39</v>
      </c>
      <c r="K88" s="26" t="s">
        <v>40</v>
      </c>
      <c r="L88" s="26" t="s">
        <v>41</v>
      </c>
      <c r="M88" s="26" t="s">
        <v>42</v>
      </c>
    </row>
    <row r="89" spans="1:7" ht="14.25">
      <c r="A89" s="58" t="str">
        <f t="shared" si="5"/>
        <v>Gast 5</v>
      </c>
      <c r="B89" s="61">
        <v>3</v>
      </c>
      <c r="C89" s="57"/>
      <c r="D89" s="65">
        <v>3</v>
      </c>
      <c r="E89" s="74"/>
      <c r="F89" s="62">
        <v>3</v>
      </c>
      <c r="G89" s="63"/>
    </row>
    <row r="90" spans="1:7" ht="14.25">
      <c r="A90" s="58" t="str">
        <f t="shared" si="5"/>
        <v>Gast 5</v>
      </c>
      <c r="B90" s="61">
        <v>4</v>
      </c>
      <c r="C90" s="57"/>
      <c r="D90" s="65">
        <v>4</v>
      </c>
      <c r="E90" s="74"/>
      <c r="F90" s="62">
        <v>4</v>
      </c>
      <c r="G90" s="169"/>
    </row>
    <row r="91" spans="1:7" ht="14.25">
      <c r="A91" s="58" t="str">
        <f t="shared" si="5"/>
        <v>Gast 5</v>
      </c>
      <c r="B91" s="61">
        <v>5</v>
      </c>
      <c r="C91" s="57"/>
      <c r="D91" s="65">
        <v>5</v>
      </c>
      <c r="E91" s="74"/>
      <c r="F91" s="62">
        <v>5</v>
      </c>
      <c r="G91" s="63"/>
    </row>
    <row r="92" spans="1:7" ht="14.25">
      <c r="A92" s="58" t="str">
        <f t="shared" si="5"/>
        <v>Gast 5</v>
      </c>
      <c r="B92" s="61">
        <v>6</v>
      </c>
      <c r="C92" s="57"/>
      <c r="D92" s="65">
        <v>6</v>
      </c>
      <c r="E92" s="74"/>
      <c r="F92" s="62">
        <v>6</v>
      </c>
      <c r="G92" s="63"/>
    </row>
    <row r="93" spans="1:7" ht="14.25">
      <c r="A93" s="58" t="str">
        <f t="shared" si="5"/>
        <v>Gast 5</v>
      </c>
      <c r="B93" s="61">
        <v>7</v>
      </c>
      <c r="C93" s="57"/>
      <c r="D93" s="65">
        <v>7</v>
      </c>
      <c r="E93" s="74"/>
      <c r="F93" s="62">
        <v>7</v>
      </c>
      <c r="G93" s="63"/>
    </row>
    <row r="94" spans="1:7" ht="14.25">
      <c r="A94" s="58" t="str">
        <f t="shared" si="5"/>
        <v>Gast 5</v>
      </c>
      <c r="B94" s="61">
        <v>8</v>
      </c>
      <c r="C94" s="57"/>
      <c r="D94" s="65">
        <v>8</v>
      </c>
      <c r="E94" s="74"/>
      <c r="F94" s="62">
        <v>8</v>
      </c>
      <c r="G94" s="63"/>
    </row>
    <row r="95" spans="1:7" ht="14.25">
      <c r="A95" s="58" t="str">
        <f t="shared" si="5"/>
        <v>Gast 5</v>
      </c>
      <c r="B95" s="61">
        <v>9</v>
      </c>
      <c r="C95" s="57"/>
      <c r="D95" s="65">
        <v>9</v>
      </c>
      <c r="E95" s="74"/>
      <c r="F95" s="62">
        <v>9</v>
      </c>
      <c r="G95" s="63"/>
    </row>
    <row r="96" spans="1:7" ht="14.25">
      <c r="A96" s="58" t="str">
        <f t="shared" si="5"/>
        <v>Gast 5</v>
      </c>
      <c r="B96" s="61">
        <v>10</v>
      </c>
      <c r="C96" s="57"/>
      <c r="D96" s="65">
        <v>10</v>
      </c>
      <c r="E96" s="74"/>
      <c r="F96" s="62">
        <v>10</v>
      </c>
      <c r="G96" s="63"/>
    </row>
    <row r="97" spans="1:7" ht="14.25">
      <c r="A97" s="58" t="str">
        <f t="shared" si="5"/>
        <v>Gast 5</v>
      </c>
      <c r="B97" s="61">
        <v>11</v>
      </c>
      <c r="C97" s="57"/>
      <c r="D97" s="65">
        <v>11</v>
      </c>
      <c r="E97" s="74"/>
      <c r="F97" s="62">
        <v>11</v>
      </c>
      <c r="G97" s="63"/>
    </row>
    <row r="98" spans="1:7" ht="14.25">
      <c r="A98" s="58" t="str">
        <f t="shared" si="5"/>
        <v>Gast 5</v>
      </c>
      <c r="B98" s="61">
        <v>12</v>
      </c>
      <c r="C98" s="57"/>
      <c r="D98" s="65">
        <v>12</v>
      </c>
      <c r="E98" s="74"/>
      <c r="F98" s="62">
        <v>12</v>
      </c>
      <c r="G98" s="63"/>
    </row>
    <row r="99" spans="1:7" ht="14.25">
      <c r="A99" s="58" t="str">
        <f t="shared" si="5"/>
        <v>Gast 5</v>
      </c>
      <c r="B99" s="61">
        <v>13</v>
      </c>
      <c r="C99" s="57"/>
      <c r="D99" s="65">
        <v>13</v>
      </c>
      <c r="E99" s="74"/>
      <c r="F99" s="62">
        <v>13</v>
      </c>
      <c r="G99" s="63"/>
    </row>
    <row r="100" spans="1:7" ht="14.25">
      <c r="A100" s="58" t="str">
        <f t="shared" si="5"/>
        <v>Gast 5</v>
      </c>
      <c r="B100" s="61">
        <v>14</v>
      </c>
      <c r="C100" s="57"/>
      <c r="D100" s="65">
        <v>14</v>
      </c>
      <c r="E100" s="74"/>
      <c r="F100" s="62">
        <v>14</v>
      </c>
      <c r="G100" s="63"/>
    </row>
    <row r="101" spans="1:7" ht="14.25">
      <c r="A101" s="58" t="str">
        <f t="shared" si="5"/>
        <v>Gast 5</v>
      </c>
      <c r="B101" s="61">
        <v>15</v>
      </c>
      <c r="C101" s="57"/>
      <c r="D101" s="65">
        <v>15</v>
      </c>
      <c r="E101" s="74"/>
      <c r="F101" s="62">
        <v>15</v>
      </c>
      <c r="G101" s="63"/>
    </row>
    <row r="102" spans="1:7" ht="14.25">
      <c r="A102" s="58" t="str">
        <f t="shared" si="5"/>
        <v>Gast 5</v>
      </c>
      <c r="B102" s="61">
        <v>16</v>
      </c>
      <c r="C102" s="57"/>
      <c r="D102" s="65">
        <v>16</v>
      </c>
      <c r="E102" s="74"/>
      <c r="F102" s="62">
        <v>16</v>
      </c>
      <c r="G102" s="63"/>
    </row>
    <row r="103" spans="1:7" ht="14.25">
      <c r="A103" s="58" t="str">
        <f t="shared" si="5"/>
        <v>Gast 5</v>
      </c>
      <c r="B103" s="61">
        <v>17</v>
      </c>
      <c r="C103" s="57"/>
      <c r="D103" s="65">
        <v>17</v>
      </c>
      <c r="E103" s="74"/>
      <c r="F103" s="62">
        <v>17</v>
      </c>
      <c r="G103" s="63"/>
    </row>
    <row r="104" spans="1:7" ht="14.25">
      <c r="A104" s="58" t="str">
        <f t="shared" si="5"/>
        <v>Gast 5</v>
      </c>
      <c r="B104" s="61">
        <v>18</v>
      </c>
      <c r="C104" s="57"/>
      <c r="D104" s="65">
        <v>18</v>
      </c>
      <c r="E104" s="74"/>
      <c r="F104" s="62">
        <v>18</v>
      </c>
      <c r="G104" s="63"/>
    </row>
    <row r="105" spans="1:7" ht="14.25">
      <c r="A105" s="58" t="str">
        <f t="shared" si="5"/>
        <v>Gast 5</v>
      </c>
      <c r="B105" s="61">
        <v>19</v>
      </c>
      <c r="C105" s="57"/>
      <c r="D105" s="65">
        <v>19</v>
      </c>
      <c r="E105" s="74"/>
      <c r="F105" s="62">
        <v>19</v>
      </c>
      <c r="G105" s="63"/>
    </row>
    <row r="106" spans="1:7" ht="14.25">
      <c r="A106" s="58" t="str">
        <f t="shared" si="5"/>
        <v>Gast 5</v>
      </c>
      <c r="B106" s="61">
        <v>20</v>
      </c>
      <c r="C106" s="57"/>
      <c r="D106" s="65">
        <v>20</v>
      </c>
      <c r="E106" s="74"/>
      <c r="F106" s="62">
        <v>20</v>
      </c>
      <c r="G106" s="63"/>
    </row>
    <row r="107" spans="1:7" ht="14.25">
      <c r="A107" s="58" t="str">
        <f t="shared" si="5"/>
        <v>Gast 5</v>
      </c>
      <c r="B107" s="61">
        <v>21</v>
      </c>
      <c r="C107" s="57"/>
      <c r="D107" s="65">
        <v>21</v>
      </c>
      <c r="E107" s="74"/>
      <c r="F107" s="62">
        <v>21</v>
      </c>
      <c r="G107" s="63"/>
    </row>
    <row r="108" spans="1:7" ht="24.75" customHeight="1">
      <c r="A108" s="218">
        <v>6</v>
      </c>
      <c r="B108" s="31">
        <v>1</v>
      </c>
      <c r="C108" s="38"/>
      <c r="D108" s="31">
        <v>1</v>
      </c>
      <c r="E108" s="76"/>
      <c r="F108" s="31">
        <v>1</v>
      </c>
      <c r="G108" s="30"/>
    </row>
    <row r="109" spans="1:7" ht="14.25">
      <c r="A109" s="64">
        <f aca="true" t="shared" si="6" ref="A109:A128">$A$108</f>
        <v>6</v>
      </c>
      <c r="B109" s="65">
        <v>2</v>
      </c>
      <c r="C109" s="57"/>
      <c r="D109" s="65">
        <v>2</v>
      </c>
      <c r="E109" s="74"/>
      <c r="F109" s="62">
        <v>2</v>
      </c>
      <c r="G109" s="66"/>
    </row>
    <row r="110" spans="1:7" ht="14.25">
      <c r="A110" s="64">
        <f t="shared" si="6"/>
        <v>6</v>
      </c>
      <c r="B110" s="65">
        <v>3</v>
      </c>
      <c r="C110" s="57"/>
      <c r="D110" s="65">
        <v>3</v>
      </c>
      <c r="E110" s="74"/>
      <c r="F110" s="62">
        <v>3</v>
      </c>
      <c r="G110" s="66"/>
    </row>
    <row r="111" spans="1:7" ht="14.25">
      <c r="A111" s="64">
        <f t="shared" si="6"/>
        <v>6</v>
      </c>
      <c r="B111" s="65">
        <v>4</v>
      </c>
      <c r="C111" s="57"/>
      <c r="D111" s="65">
        <v>4</v>
      </c>
      <c r="E111" s="74"/>
      <c r="F111" s="62">
        <v>4</v>
      </c>
      <c r="G111" s="66"/>
    </row>
    <row r="112" spans="1:7" ht="14.25">
      <c r="A112" s="64">
        <f t="shared" si="6"/>
        <v>6</v>
      </c>
      <c r="B112" s="65">
        <v>5</v>
      </c>
      <c r="C112" s="57"/>
      <c r="D112" s="65">
        <v>5</v>
      </c>
      <c r="E112" s="74"/>
      <c r="F112" s="62">
        <v>5</v>
      </c>
      <c r="G112" s="66"/>
    </row>
    <row r="113" spans="1:7" ht="14.25">
      <c r="A113" s="64">
        <f t="shared" si="6"/>
        <v>6</v>
      </c>
      <c r="B113" s="65">
        <v>6</v>
      </c>
      <c r="C113" s="57"/>
      <c r="D113" s="65">
        <v>6</v>
      </c>
      <c r="E113" s="74"/>
      <c r="F113" s="62">
        <v>6</v>
      </c>
      <c r="G113" s="66"/>
    </row>
    <row r="114" spans="1:7" ht="14.25">
      <c r="A114" s="64">
        <f t="shared" si="6"/>
        <v>6</v>
      </c>
      <c r="B114" s="65">
        <v>7</v>
      </c>
      <c r="C114" s="57"/>
      <c r="D114" s="65">
        <v>7</v>
      </c>
      <c r="E114" s="74"/>
      <c r="F114" s="62">
        <v>7</v>
      </c>
      <c r="G114" s="170"/>
    </row>
    <row r="115" spans="1:7" ht="14.25">
      <c r="A115" s="64">
        <f t="shared" si="6"/>
        <v>6</v>
      </c>
      <c r="B115" s="65">
        <v>8</v>
      </c>
      <c r="C115" s="57"/>
      <c r="D115" s="65">
        <v>8</v>
      </c>
      <c r="E115" s="74"/>
      <c r="F115" s="62">
        <v>8</v>
      </c>
      <c r="G115" s="66"/>
    </row>
    <row r="116" spans="1:7" ht="14.25">
      <c r="A116" s="64">
        <f t="shared" si="6"/>
        <v>6</v>
      </c>
      <c r="B116" s="65">
        <v>9</v>
      </c>
      <c r="C116" s="57"/>
      <c r="D116" s="65">
        <v>9</v>
      </c>
      <c r="E116" s="74"/>
      <c r="F116" s="62">
        <v>9</v>
      </c>
      <c r="G116" s="66"/>
    </row>
    <row r="117" spans="1:7" ht="14.25">
      <c r="A117" s="64">
        <f t="shared" si="6"/>
        <v>6</v>
      </c>
      <c r="B117" s="65">
        <v>10</v>
      </c>
      <c r="C117" s="57"/>
      <c r="D117" s="65">
        <v>10</v>
      </c>
      <c r="E117" s="74" t="s">
        <v>89</v>
      </c>
      <c r="F117" s="62">
        <v>10</v>
      </c>
      <c r="G117" s="170"/>
    </row>
    <row r="118" spans="1:7" ht="14.25">
      <c r="A118" s="64">
        <f t="shared" si="6"/>
        <v>6</v>
      </c>
      <c r="B118" s="65">
        <v>11</v>
      </c>
      <c r="C118" s="57"/>
      <c r="D118" s="65">
        <v>11</v>
      </c>
      <c r="E118" s="74"/>
      <c r="F118" s="62">
        <v>11</v>
      </c>
      <c r="G118" s="66"/>
    </row>
    <row r="119" spans="1:7" ht="14.25">
      <c r="A119" s="64">
        <f t="shared" si="6"/>
        <v>6</v>
      </c>
      <c r="B119" s="65">
        <v>12</v>
      </c>
      <c r="C119" s="57"/>
      <c r="D119" s="65">
        <v>12</v>
      </c>
      <c r="E119" s="74"/>
      <c r="F119" s="62">
        <v>12</v>
      </c>
      <c r="G119" s="66"/>
    </row>
    <row r="120" spans="1:7" ht="14.25">
      <c r="A120" s="64">
        <f t="shared" si="6"/>
        <v>6</v>
      </c>
      <c r="B120" s="65">
        <v>13</v>
      </c>
      <c r="C120" s="57"/>
      <c r="D120" s="65">
        <v>13</v>
      </c>
      <c r="E120" s="74"/>
      <c r="F120" s="62">
        <v>13</v>
      </c>
      <c r="G120" s="66"/>
    </row>
    <row r="121" spans="1:7" ht="14.25">
      <c r="A121" s="64">
        <f t="shared" si="6"/>
        <v>6</v>
      </c>
      <c r="B121" s="65">
        <v>14</v>
      </c>
      <c r="C121" s="57"/>
      <c r="D121" s="65">
        <v>14</v>
      </c>
      <c r="E121" s="74"/>
      <c r="F121" s="62">
        <v>14</v>
      </c>
      <c r="G121" s="66"/>
    </row>
    <row r="122" spans="1:7" ht="14.25">
      <c r="A122" s="64">
        <f t="shared" si="6"/>
        <v>6</v>
      </c>
      <c r="B122" s="65">
        <v>15</v>
      </c>
      <c r="C122" s="57"/>
      <c r="D122" s="65">
        <v>15</v>
      </c>
      <c r="E122" s="74"/>
      <c r="F122" s="62">
        <v>15</v>
      </c>
      <c r="G122" s="66"/>
    </row>
    <row r="123" spans="1:7" ht="14.25">
      <c r="A123" s="64">
        <f t="shared" si="6"/>
        <v>6</v>
      </c>
      <c r="B123" s="65">
        <v>16</v>
      </c>
      <c r="C123" s="57"/>
      <c r="D123" s="65">
        <v>16</v>
      </c>
      <c r="E123" s="74"/>
      <c r="F123" s="62">
        <v>16</v>
      </c>
      <c r="G123" s="66"/>
    </row>
    <row r="124" spans="1:7" ht="14.25">
      <c r="A124" s="64">
        <f t="shared" si="6"/>
        <v>6</v>
      </c>
      <c r="B124" s="65">
        <v>17</v>
      </c>
      <c r="C124" s="57"/>
      <c r="D124" s="65">
        <v>17</v>
      </c>
      <c r="E124" s="74"/>
      <c r="F124" s="62">
        <v>17</v>
      </c>
      <c r="G124" s="66"/>
    </row>
    <row r="125" spans="1:7" ht="14.25">
      <c r="A125" s="64">
        <f t="shared" si="6"/>
        <v>6</v>
      </c>
      <c r="B125" s="65">
        <v>18</v>
      </c>
      <c r="C125" s="57"/>
      <c r="D125" s="65">
        <v>18</v>
      </c>
      <c r="E125" s="74"/>
      <c r="F125" s="62">
        <v>18</v>
      </c>
      <c r="G125" s="66"/>
    </row>
    <row r="126" spans="1:7" ht="14.25">
      <c r="A126" s="64">
        <f t="shared" si="6"/>
        <v>6</v>
      </c>
      <c r="B126" s="65">
        <v>19</v>
      </c>
      <c r="C126" s="57"/>
      <c r="D126" s="65">
        <v>19</v>
      </c>
      <c r="E126" s="74"/>
      <c r="F126" s="62">
        <v>19</v>
      </c>
      <c r="G126" s="66"/>
    </row>
    <row r="127" spans="1:7" ht="14.25">
      <c r="A127" s="64">
        <f t="shared" si="6"/>
        <v>6</v>
      </c>
      <c r="B127" s="65">
        <v>20</v>
      </c>
      <c r="C127" s="57"/>
      <c r="D127" s="65">
        <v>20</v>
      </c>
      <c r="E127" s="74"/>
      <c r="F127" s="62">
        <v>20</v>
      </c>
      <c r="G127" s="66"/>
    </row>
    <row r="128" spans="1:7" ht="14.25">
      <c r="A128" s="64">
        <f t="shared" si="6"/>
        <v>6</v>
      </c>
      <c r="B128" s="65">
        <v>21</v>
      </c>
      <c r="C128" s="57"/>
      <c r="D128" s="65">
        <v>21</v>
      </c>
      <c r="E128" s="74"/>
      <c r="F128" s="62">
        <v>21</v>
      </c>
      <c r="G128" s="66"/>
    </row>
    <row r="129" spans="1:7" ht="25.5">
      <c r="A129" s="218">
        <v>7</v>
      </c>
      <c r="B129" s="31">
        <v>1</v>
      </c>
      <c r="C129" s="38"/>
      <c r="D129" s="31">
        <v>1</v>
      </c>
      <c r="E129" s="76"/>
      <c r="F129" s="31">
        <v>1</v>
      </c>
      <c r="G129" s="30"/>
    </row>
    <row r="130" spans="1:7" ht="14.25">
      <c r="A130" s="64">
        <f aca="true" t="shared" si="7" ref="A130:A149">$A$129</f>
        <v>7</v>
      </c>
      <c r="B130" s="61">
        <v>2</v>
      </c>
      <c r="C130" s="57"/>
      <c r="D130" s="65">
        <v>2</v>
      </c>
      <c r="E130" s="74"/>
      <c r="F130" s="62">
        <v>2</v>
      </c>
      <c r="G130" s="63"/>
    </row>
    <row r="131" spans="1:7" ht="14.25">
      <c r="A131" s="64">
        <f t="shared" si="7"/>
        <v>7</v>
      </c>
      <c r="B131" s="61">
        <v>3</v>
      </c>
      <c r="C131" s="57"/>
      <c r="D131" s="65">
        <v>3</v>
      </c>
      <c r="E131" s="74"/>
      <c r="F131" s="62">
        <v>3</v>
      </c>
      <c r="G131" s="63"/>
    </row>
    <row r="132" spans="1:7" ht="14.25">
      <c r="A132" s="64">
        <f t="shared" si="7"/>
        <v>7</v>
      </c>
      <c r="B132" s="61">
        <v>4</v>
      </c>
      <c r="C132" s="57"/>
      <c r="D132" s="65">
        <v>4</v>
      </c>
      <c r="E132" s="74"/>
      <c r="F132" s="62">
        <v>4</v>
      </c>
      <c r="G132" s="63"/>
    </row>
    <row r="133" spans="1:7" ht="14.25">
      <c r="A133" s="64">
        <f t="shared" si="7"/>
        <v>7</v>
      </c>
      <c r="B133" s="61">
        <v>5</v>
      </c>
      <c r="C133" s="57"/>
      <c r="D133" s="65">
        <v>5</v>
      </c>
      <c r="E133" s="74"/>
      <c r="F133" s="62">
        <v>5</v>
      </c>
      <c r="G133" s="63"/>
    </row>
    <row r="134" spans="1:7" ht="14.25">
      <c r="A134" s="64">
        <f t="shared" si="7"/>
        <v>7</v>
      </c>
      <c r="B134" s="61">
        <v>6</v>
      </c>
      <c r="C134" s="57"/>
      <c r="D134" s="65">
        <v>6</v>
      </c>
      <c r="E134" s="74"/>
      <c r="F134" s="62">
        <v>6</v>
      </c>
      <c r="G134" s="63"/>
    </row>
    <row r="135" spans="1:7" ht="14.25">
      <c r="A135" s="64">
        <f t="shared" si="7"/>
        <v>7</v>
      </c>
      <c r="B135" s="61">
        <v>7</v>
      </c>
      <c r="C135" s="57"/>
      <c r="D135" s="65">
        <v>7</v>
      </c>
      <c r="E135" s="74"/>
      <c r="F135" s="62">
        <v>7</v>
      </c>
      <c r="G135" s="63"/>
    </row>
    <row r="136" spans="1:7" ht="14.25">
      <c r="A136" s="64">
        <f t="shared" si="7"/>
        <v>7</v>
      </c>
      <c r="B136" s="61">
        <v>8</v>
      </c>
      <c r="C136" s="57"/>
      <c r="D136" s="65">
        <v>8</v>
      </c>
      <c r="E136" s="74"/>
      <c r="F136" s="62">
        <v>8</v>
      </c>
      <c r="G136" s="63"/>
    </row>
    <row r="137" spans="1:7" ht="14.25">
      <c r="A137" s="64">
        <f t="shared" si="7"/>
        <v>7</v>
      </c>
      <c r="B137" s="61">
        <v>9</v>
      </c>
      <c r="C137" s="57"/>
      <c r="D137" s="65">
        <v>9</v>
      </c>
      <c r="E137" s="74"/>
      <c r="F137" s="62">
        <v>9</v>
      </c>
      <c r="G137" s="63"/>
    </row>
    <row r="138" spans="1:7" ht="14.25">
      <c r="A138" s="64">
        <f t="shared" si="7"/>
        <v>7</v>
      </c>
      <c r="B138" s="61">
        <v>10</v>
      </c>
      <c r="C138" s="57"/>
      <c r="D138" s="65">
        <v>10</v>
      </c>
      <c r="E138" s="74"/>
      <c r="F138" s="62">
        <v>10</v>
      </c>
      <c r="G138" s="63"/>
    </row>
    <row r="139" spans="1:7" ht="14.25">
      <c r="A139" s="64">
        <f t="shared" si="7"/>
        <v>7</v>
      </c>
      <c r="B139" s="61">
        <v>11</v>
      </c>
      <c r="C139" s="57"/>
      <c r="D139" s="65">
        <v>11</v>
      </c>
      <c r="E139" s="74"/>
      <c r="F139" s="62">
        <v>11</v>
      </c>
      <c r="G139" s="63"/>
    </row>
    <row r="140" spans="1:7" ht="14.25">
      <c r="A140" s="64">
        <f t="shared" si="7"/>
        <v>7</v>
      </c>
      <c r="B140" s="61">
        <v>12</v>
      </c>
      <c r="C140" s="57"/>
      <c r="D140" s="65">
        <v>12</v>
      </c>
      <c r="E140" s="74"/>
      <c r="F140" s="62">
        <v>12</v>
      </c>
      <c r="G140" s="63"/>
    </row>
    <row r="141" spans="1:7" ht="14.25">
      <c r="A141" s="64">
        <f t="shared" si="7"/>
        <v>7</v>
      </c>
      <c r="B141" s="61">
        <v>13</v>
      </c>
      <c r="C141" s="57"/>
      <c r="D141" s="65">
        <v>13</v>
      </c>
      <c r="E141" s="74"/>
      <c r="F141" s="62">
        <v>13</v>
      </c>
      <c r="G141" s="63"/>
    </row>
    <row r="142" spans="1:7" ht="14.25">
      <c r="A142" s="64">
        <f t="shared" si="7"/>
        <v>7</v>
      </c>
      <c r="B142" s="61">
        <v>14</v>
      </c>
      <c r="C142" s="57"/>
      <c r="D142" s="65">
        <v>14</v>
      </c>
      <c r="E142" s="74"/>
      <c r="F142" s="62">
        <v>14</v>
      </c>
      <c r="G142" s="63"/>
    </row>
    <row r="143" spans="1:7" ht="14.25">
      <c r="A143" s="64">
        <f t="shared" si="7"/>
        <v>7</v>
      </c>
      <c r="B143" s="61">
        <v>15</v>
      </c>
      <c r="C143" s="57"/>
      <c r="D143" s="65">
        <v>15</v>
      </c>
      <c r="E143" s="74"/>
      <c r="F143" s="62">
        <v>15</v>
      </c>
      <c r="G143" s="63"/>
    </row>
    <row r="144" spans="1:7" ht="14.25">
      <c r="A144" s="64">
        <f t="shared" si="7"/>
        <v>7</v>
      </c>
      <c r="B144" s="61">
        <v>16</v>
      </c>
      <c r="C144" s="57"/>
      <c r="D144" s="65">
        <v>16</v>
      </c>
      <c r="E144" s="74"/>
      <c r="F144" s="62">
        <v>16</v>
      </c>
      <c r="G144" s="63"/>
    </row>
    <row r="145" spans="1:7" ht="14.25">
      <c r="A145" s="64">
        <f t="shared" si="7"/>
        <v>7</v>
      </c>
      <c r="B145" s="61">
        <v>17</v>
      </c>
      <c r="C145" s="57"/>
      <c r="D145" s="65">
        <v>17</v>
      </c>
      <c r="E145" s="74"/>
      <c r="F145" s="62">
        <v>17</v>
      </c>
      <c r="G145" s="63"/>
    </row>
    <row r="146" spans="1:7" ht="14.25">
      <c r="A146" s="64">
        <f t="shared" si="7"/>
        <v>7</v>
      </c>
      <c r="B146" s="61">
        <v>18</v>
      </c>
      <c r="C146" s="57"/>
      <c r="D146" s="65">
        <v>18</v>
      </c>
      <c r="E146" s="74"/>
      <c r="F146" s="62">
        <v>18</v>
      </c>
      <c r="G146" s="63"/>
    </row>
    <row r="147" spans="1:7" ht="14.25">
      <c r="A147" s="64">
        <f t="shared" si="7"/>
        <v>7</v>
      </c>
      <c r="B147" s="61">
        <v>19</v>
      </c>
      <c r="C147" s="57"/>
      <c r="D147" s="65">
        <v>19</v>
      </c>
      <c r="E147" s="74"/>
      <c r="F147" s="62">
        <v>19</v>
      </c>
      <c r="G147" s="63"/>
    </row>
    <row r="148" spans="1:7" ht="14.25">
      <c r="A148" s="64">
        <f t="shared" si="7"/>
        <v>7</v>
      </c>
      <c r="B148" s="61">
        <v>20</v>
      </c>
      <c r="C148" s="57"/>
      <c r="D148" s="65">
        <v>20</v>
      </c>
      <c r="E148" s="74"/>
      <c r="F148" s="62">
        <v>20</v>
      </c>
      <c r="G148" s="63"/>
    </row>
    <row r="149" spans="1:7" ht="14.25">
      <c r="A149" s="64">
        <f t="shared" si="7"/>
        <v>7</v>
      </c>
      <c r="B149" s="61">
        <v>21</v>
      </c>
      <c r="C149" s="57"/>
      <c r="D149" s="65">
        <v>21</v>
      </c>
      <c r="E149" s="74"/>
      <c r="F149" s="62">
        <v>21</v>
      </c>
      <c r="G149" s="63"/>
    </row>
    <row r="150" spans="1:7" ht="25.5">
      <c r="A150" s="218">
        <v>8</v>
      </c>
      <c r="B150" s="31">
        <v>1</v>
      </c>
      <c r="C150" s="38"/>
      <c r="D150" s="31">
        <v>1</v>
      </c>
      <c r="E150" s="76"/>
      <c r="F150" s="31">
        <v>1</v>
      </c>
      <c r="G150" s="30"/>
    </row>
    <row r="151" spans="1:7" ht="14.25">
      <c r="A151" s="64">
        <f aca="true" t="shared" si="8" ref="A151:A170">$A$150</f>
        <v>8</v>
      </c>
      <c r="B151" s="65">
        <v>2</v>
      </c>
      <c r="C151" s="57"/>
      <c r="D151" s="65">
        <v>2</v>
      </c>
      <c r="E151" s="74"/>
      <c r="F151" s="62">
        <v>2</v>
      </c>
      <c r="G151" s="66"/>
    </row>
    <row r="152" spans="1:7" ht="14.25">
      <c r="A152" s="64">
        <f t="shared" si="8"/>
        <v>8</v>
      </c>
      <c r="B152" s="65">
        <v>3</v>
      </c>
      <c r="C152" s="57"/>
      <c r="D152" s="65">
        <v>3</v>
      </c>
      <c r="E152" s="74"/>
      <c r="F152" s="62">
        <v>3</v>
      </c>
      <c r="G152" s="66"/>
    </row>
    <row r="153" spans="1:7" ht="14.25">
      <c r="A153" s="64">
        <f t="shared" si="8"/>
        <v>8</v>
      </c>
      <c r="B153" s="65">
        <v>4</v>
      </c>
      <c r="C153" s="57"/>
      <c r="D153" s="65">
        <v>4</v>
      </c>
      <c r="E153" s="74"/>
      <c r="F153" s="62">
        <v>4</v>
      </c>
      <c r="G153" s="66"/>
    </row>
    <row r="154" spans="1:7" ht="14.25">
      <c r="A154" s="64">
        <f t="shared" si="8"/>
        <v>8</v>
      </c>
      <c r="B154" s="65">
        <v>5</v>
      </c>
      <c r="C154" s="57"/>
      <c r="D154" s="65">
        <v>5</v>
      </c>
      <c r="E154" s="74"/>
      <c r="F154" s="62">
        <v>5</v>
      </c>
      <c r="G154" s="170"/>
    </row>
    <row r="155" spans="1:7" ht="14.25">
      <c r="A155" s="64">
        <f t="shared" si="8"/>
        <v>8</v>
      </c>
      <c r="B155" s="65">
        <v>6</v>
      </c>
      <c r="C155" s="57"/>
      <c r="D155" s="65">
        <v>6</v>
      </c>
      <c r="E155" s="74"/>
      <c r="F155" s="62">
        <v>6</v>
      </c>
      <c r="G155" s="66"/>
    </row>
    <row r="156" spans="1:7" ht="14.25">
      <c r="A156" s="64">
        <f t="shared" si="8"/>
        <v>8</v>
      </c>
      <c r="B156" s="65">
        <v>7</v>
      </c>
      <c r="C156" s="57"/>
      <c r="D156" s="65">
        <v>7</v>
      </c>
      <c r="E156" s="74"/>
      <c r="F156" s="62">
        <v>7</v>
      </c>
      <c r="G156" s="66"/>
    </row>
    <row r="157" spans="1:7" ht="14.25">
      <c r="A157" s="64">
        <f t="shared" si="8"/>
        <v>8</v>
      </c>
      <c r="B157" s="65">
        <v>8</v>
      </c>
      <c r="C157" s="57"/>
      <c r="D157" s="65">
        <v>8</v>
      </c>
      <c r="E157" s="74"/>
      <c r="F157" s="62">
        <v>8</v>
      </c>
      <c r="G157" s="66"/>
    </row>
    <row r="158" spans="1:7" ht="14.25">
      <c r="A158" s="64">
        <f t="shared" si="8"/>
        <v>8</v>
      </c>
      <c r="B158" s="65">
        <v>9</v>
      </c>
      <c r="C158" s="57"/>
      <c r="D158" s="65">
        <v>9</v>
      </c>
      <c r="E158" s="74"/>
      <c r="F158" s="62">
        <v>9</v>
      </c>
      <c r="G158" s="66"/>
    </row>
    <row r="159" spans="1:7" ht="14.25">
      <c r="A159" s="64">
        <f t="shared" si="8"/>
        <v>8</v>
      </c>
      <c r="B159" s="65">
        <v>10</v>
      </c>
      <c r="C159" s="57"/>
      <c r="D159" s="65">
        <v>10</v>
      </c>
      <c r="E159" s="74"/>
      <c r="F159" s="62">
        <v>10</v>
      </c>
      <c r="G159" s="66"/>
    </row>
    <row r="160" spans="1:7" ht="14.25">
      <c r="A160" s="64">
        <f t="shared" si="8"/>
        <v>8</v>
      </c>
      <c r="B160" s="65">
        <v>11</v>
      </c>
      <c r="C160" s="57"/>
      <c r="D160" s="65">
        <v>11</v>
      </c>
      <c r="E160" s="74"/>
      <c r="F160" s="62">
        <v>11</v>
      </c>
      <c r="G160" s="66"/>
    </row>
    <row r="161" spans="1:7" ht="14.25">
      <c r="A161" s="64">
        <f t="shared" si="8"/>
        <v>8</v>
      </c>
      <c r="B161" s="65">
        <v>12</v>
      </c>
      <c r="C161" s="57"/>
      <c r="D161" s="65">
        <v>12</v>
      </c>
      <c r="E161" s="74"/>
      <c r="F161" s="62">
        <v>12</v>
      </c>
      <c r="G161" s="66"/>
    </row>
    <row r="162" spans="1:7" ht="14.25">
      <c r="A162" s="64">
        <f t="shared" si="8"/>
        <v>8</v>
      </c>
      <c r="B162" s="65">
        <v>13</v>
      </c>
      <c r="C162" s="57"/>
      <c r="D162" s="65">
        <v>13</v>
      </c>
      <c r="E162" s="74"/>
      <c r="F162" s="62">
        <v>13</v>
      </c>
      <c r="G162" s="66"/>
    </row>
    <row r="163" spans="1:7" ht="14.25">
      <c r="A163" s="64">
        <f t="shared" si="8"/>
        <v>8</v>
      </c>
      <c r="B163" s="65">
        <v>14</v>
      </c>
      <c r="C163" s="57"/>
      <c r="D163" s="65">
        <v>14</v>
      </c>
      <c r="E163" s="74"/>
      <c r="F163" s="62">
        <v>14</v>
      </c>
      <c r="G163" s="66"/>
    </row>
    <row r="164" spans="1:7" ht="14.25">
      <c r="A164" s="64">
        <f t="shared" si="8"/>
        <v>8</v>
      </c>
      <c r="B164" s="65">
        <v>15</v>
      </c>
      <c r="C164" s="57"/>
      <c r="D164" s="65">
        <v>15</v>
      </c>
      <c r="E164" s="74"/>
      <c r="F164" s="62">
        <v>15</v>
      </c>
      <c r="G164" s="66"/>
    </row>
    <row r="165" spans="1:7" ht="14.25">
      <c r="A165" s="64">
        <f t="shared" si="8"/>
        <v>8</v>
      </c>
      <c r="B165" s="65">
        <v>16</v>
      </c>
      <c r="C165" s="57"/>
      <c r="D165" s="65">
        <v>16</v>
      </c>
      <c r="E165" s="74"/>
      <c r="F165" s="62">
        <v>16</v>
      </c>
      <c r="G165" s="66"/>
    </row>
    <row r="166" spans="1:7" ht="14.25">
      <c r="A166" s="64">
        <f t="shared" si="8"/>
        <v>8</v>
      </c>
      <c r="B166" s="65">
        <v>17</v>
      </c>
      <c r="C166" s="57"/>
      <c r="D166" s="65">
        <v>17</v>
      </c>
      <c r="E166" s="74"/>
      <c r="F166" s="62">
        <v>17</v>
      </c>
      <c r="G166" s="66"/>
    </row>
    <row r="167" spans="1:7" ht="14.25">
      <c r="A167" s="64">
        <f t="shared" si="8"/>
        <v>8</v>
      </c>
      <c r="B167" s="65">
        <v>18</v>
      </c>
      <c r="C167" s="57"/>
      <c r="D167" s="65">
        <v>18</v>
      </c>
      <c r="E167" s="74"/>
      <c r="F167" s="62">
        <v>18</v>
      </c>
      <c r="G167" s="66"/>
    </row>
    <row r="168" spans="1:7" ht="14.25">
      <c r="A168" s="64">
        <f t="shared" si="8"/>
        <v>8</v>
      </c>
      <c r="B168" s="65">
        <v>19</v>
      </c>
      <c r="C168" s="57"/>
      <c r="D168" s="65">
        <v>19</v>
      </c>
      <c r="E168" s="74"/>
      <c r="F168" s="62">
        <v>19</v>
      </c>
      <c r="G168" s="66"/>
    </row>
    <row r="169" spans="1:7" ht="14.25">
      <c r="A169" s="64">
        <f t="shared" si="8"/>
        <v>8</v>
      </c>
      <c r="B169" s="65">
        <v>20</v>
      </c>
      <c r="C169" s="57"/>
      <c r="D169" s="65">
        <v>20</v>
      </c>
      <c r="E169" s="74"/>
      <c r="F169" s="62">
        <v>20</v>
      </c>
      <c r="G169" s="66"/>
    </row>
    <row r="170" spans="1:7" ht="14.25">
      <c r="A170" s="64">
        <f t="shared" si="8"/>
        <v>8</v>
      </c>
      <c r="B170" s="65">
        <v>21</v>
      </c>
      <c r="C170" s="57"/>
      <c r="D170" s="65">
        <v>21</v>
      </c>
      <c r="E170" s="74"/>
      <c r="F170" s="62">
        <v>21</v>
      </c>
      <c r="G170" s="66"/>
    </row>
    <row r="171" spans="1:7" ht="25.5">
      <c r="A171" s="218">
        <v>9</v>
      </c>
      <c r="B171" s="31">
        <v>1</v>
      </c>
      <c r="C171" s="38"/>
      <c r="D171" s="31">
        <v>1</v>
      </c>
      <c r="E171" s="76"/>
      <c r="F171" s="31">
        <v>1</v>
      </c>
      <c r="G171" s="30"/>
    </row>
    <row r="172" spans="1:7" ht="14.25">
      <c r="A172" s="64">
        <f aca="true" t="shared" si="9" ref="A172:A191">$A$171</f>
        <v>9</v>
      </c>
      <c r="B172" s="61">
        <v>2</v>
      </c>
      <c r="C172" s="57"/>
      <c r="D172" s="65">
        <v>2</v>
      </c>
      <c r="E172" s="74"/>
      <c r="F172" s="62">
        <v>2</v>
      </c>
      <c r="G172" s="63"/>
    </row>
    <row r="173" spans="1:7" ht="14.25">
      <c r="A173" s="64">
        <f t="shared" si="9"/>
        <v>9</v>
      </c>
      <c r="B173" s="61">
        <v>3</v>
      </c>
      <c r="C173" s="57"/>
      <c r="D173" s="65">
        <v>3</v>
      </c>
      <c r="E173" s="74"/>
      <c r="F173" s="62">
        <v>3</v>
      </c>
      <c r="G173" s="63"/>
    </row>
    <row r="174" spans="1:7" ht="14.25">
      <c r="A174" s="64">
        <f t="shared" si="9"/>
        <v>9</v>
      </c>
      <c r="B174" s="61">
        <v>4</v>
      </c>
      <c r="C174" s="57"/>
      <c r="D174" s="65">
        <v>4</v>
      </c>
      <c r="E174" s="74"/>
      <c r="F174" s="62">
        <v>4</v>
      </c>
      <c r="G174" s="63"/>
    </row>
    <row r="175" spans="1:7" ht="14.25">
      <c r="A175" s="64">
        <f t="shared" si="9"/>
        <v>9</v>
      </c>
      <c r="B175" s="61">
        <v>5</v>
      </c>
      <c r="C175" s="57"/>
      <c r="D175" s="65">
        <v>5</v>
      </c>
      <c r="E175" s="74"/>
      <c r="F175" s="62">
        <v>5</v>
      </c>
      <c r="G175" s="63"/>
    </row>
    <row r="176" spans="1:7" ht="14.25">
      <c r="A176" s="64">
        <f t="shared" si="9"/>
        <v>9</v>
      </c>
      <c r="B176" s="61">
        <v>6</v>
      </c>
      <c r="C176" s="57"/>
      <c r="D176" s="65">
        <v>6</v>
      </c>
      <c r="E176" s="74"/>
      <c r="F176" s="62">
        <v>6</v>
      </c>
      <c r="G176" s="63"/>
    </row>
    <row r="177" spans="1:7" ht="14.25">
      <c r="A177" s="64">
        <f t="shared" si="9"/>
        <v>9</v>
      </c>
      <c r="B177" s="61">
        <v>7</v>
      </c>
      <c r="C177" s="57"/>
      <c r="D177" s="65">
        <v>7</v>
      </c>
      <c r="E177" s="74"/>
      <c r="F177" s="62">
        <v>7</v>
      </c>
      <c r="G177" s="63"/>
    </row>
    <row r="178" spans="1:7" ht="14.25">
      <c r="A178" s="64">
        <f t="shared" si="9"/>
        <v>9</v>
      </c>
      <c r="B178" s="61">
        <v>8</v>
      </c>
      <c r="C178" s="57"/>
      <c r="D178" s="65">
        <v>8</v>
      </c>
      <c r="E178" s="74"/>
      <c r="F178" s="62">
        <v>8</v>
      </c>
      <c r="G178" s="63"/>
    </row>
    <row r="179" spans="1:7" ht="14.25">
      <c r="A179" s="64">
        <f t="shared" si="9"/>
        <v>9</v>
      </c>
      <c r="B179" s="61">
        <v>9</v>
      </c>
      <c r="C179" s="57"/>
      <c r="D179" s="65">
        <v>9</v>
      </c>
      <c r="E179" s="74"/>
      <c r="F179" s="62">
        <v>9</v>
      </c>
      <c r="G179" s="63"/>
    </row>
    <row r="180" spans="1:7" ht="14.25">
      <c r="A180" s="64">
        <f t="shared" si="9"/>
        <v>9</v>
      </c>
      <c r="B180" s="61">
        <v>10</v>
      </c>
      <c r="C180" s="57"/>
      <c r="D180" s="65">
        <v>10</v>
      </c>
      <c r="E180" s="74"/>
      <c r="F180" s="62">
        <v>10</v>
      </c>
      <c r="G180" s="63"/>
    </row>
    <row r="181" spans="1:7" ht="14.25">
      <c r="A181" s="64">
        <f t="shared" si="9"/>
        <v>9</v>
      </c>
      <c r="B181" s="61">
        <v>11</v>
      </c>
      <c r="C181" s="57"/>
      <c r="D181" s="65">
        <v>11</v>
      </c>
      <c r="E181" s="74"/>
      <c r="F181" s="62">
        <v>11</v>
      </c>
      <c r="G181" s="63"/>
    </row>
    <row r="182" spans="1:7" ht="14.25">
      <c r="A182" s="64">
        <f t="shared" si="9"/>
        <v>9</v>
      </c>
      <c r="B182" s="61">
        <v>12</v>
      </c>
      <c r="C182" s="57"/>
      <c r="D182" s="65">
        <v>12</v>
      </c>
      <c r="E182" s="74"/>
      <c r="F182" s="62">
        <v>12</v>
      </c>
      <c r="G182" s="63"/>
    </row>
    <row r="183" spans="1:7" ht="14.25">
      <c r="A183" s="64">
        <f t="shared" si="9"/>
        <v>9</v>
      </c>
      <c r="B183" s="61">
        <v>13</v>
      </c>
      <c r="C183" s="57"/>
      <c r="D183" s="65">
        <v>13</v>
      </c>
      <c r="E183" s="74"/>
      <c r="F183" s="62">
        <v>13</v>
      </c>
      <c r="G183" s="63"/>
    </row>
    <row r="184" spans="1:7" ht="14.25">
      <c r="A184" s="64">
        <f t="shared" si="9"/>
        <v>9</v>
      </c>
      <c r="B184" s="61">
        <v>14</v>
      </c>
      <c r="C184" s="57"/>
      <c r="D184" s="65">
        <v>14</v>
      </c>
      <c r="E184" s="74"/>
      <c r="F184" s="62">
        <v>14</v>
      </c>
      <c r="G184" s="63"/>
    </row>
    <row r="185" spans="1:7" ht="14.25">
      <c r="A185" s="64">
        <f t="shared" si="9"/>
        <v>9</v>
      </c>
      <c r="B185" s="61">
        <v>15</v>
      </c>
      <c r="C185" s="57"/>
      <c r="D185" s="65">
        <v>15</v>
      </c>
      <c r="E185" s="74"/>
      <c r="F185" s="62">
        <v>15</v>
      </c>
      <c r="G185" s="63"/>
    </row>
    <row r="186" spans="1:7" ht="14.25">
      <c r="A186" s="64">
        <f t="shared" si="9"/>
        <v>9</v>
      </c>
      <c r="B186" s="61">
        <v>16</v>
      </c>
      <c r="C186" s="57"/>
      <c r="D186" s="65">
        <v>16</v>
      </c>
      <c r="E186" s="74"/>
      <c r="F186" s="62">
        <v>16</v>
      </c>
      <c r="G186" s="63"/>
    </row>
    <row r="187" spans="1:7" ht="14.25">
      <c r="A187" s="64">
        <f t="shared" si="9"/>
        <v>9</v>
      </c>
      <c r="B187" s="61">
        <v>17</v>
      </c>
      <c r="C187" s="57"/>
      <c r="D187" s="65">
        <v>17</v>
      </c>
      <c r="E187" s="74"/>
      <c r="F187" s="62">
        <v>17</v>
      </c>
      <c r="G187" s="63"/>
    </row>
    <row r="188" spans="1:7" ht="14.25">
      <c r="A188" s="64">
        <f t="shared" si="9"/>
        <v>9</v>
      </c>
      <c r="B188" s="61">
        <v>18</v>
      </c>
      <c r="C188" s="57"/>
      <c r="D188" s="65">
        <v>18</v>
      </c>
      <c r="E188" s="74"/>
      <c r="F188" s="62">
        <v>18</v>
      </c>
      <c r="G188" s="63"/>
    </row>
    <row r="189" spans="1:7" ht="14.25">
      <c r="A189" s="64">
        <f t="shared" si="9"/>
        <v>9</v>
      </c>
      <c r="B189" s="61">
        <v>19</v>
      </c>
      <c r="C189" s="57"/>
      <c r="D189" s="65">
        <v>19</v>
      </c>
      <c r="E189" s="74"/>
      <c r="F189" s="62">
        <v>19</v>
      </c>
      <c r="G189" s="63"/>
    </row>
    <row r="190" spans="1:7" ht="14.25">
      <c r="A190" s="64">
        <f t="shared" si="9"/>
        <v>9</v>
      </c>
      <c r="B190" s="61">
        <v>20</v>
      </c>
      <c r="C190" s="57"/>
      <c r="D190" s="65">
        <v>20</v>
      </c>
      <c r="E190" s="74"/>
      <c r="F190" s="62">
        <v>20</v>
      </c>
      <c r="G190" s="63"/>
    </row>
    <row r="191" spans="1:7" ht="14.25">
      <c r="A191" s="64">
        <f t="shared" si="9"/>
        <v>9</v>
      </c>
      <c r="B191" s="61">
        <v>21</v>
      </c>
      <c r="C191" s="57"/>
      <c r="D191" s="65">
        <v>21</v>
      </c>
      <c r="E191" s="74"/>
      <c r="F191" s="62">
        <v>21</v>
      </c>
      <c r="G191" s="63"/>
    </row>
    <row r="192" spans="1:7" ht="25.5">
      <c r="A192" s="218">
        <v>10</v>
      </c>
      <c r="B192" s="32">
        <v>1</v>
      </c>
      <c r="C192" s="39"/>
      <c r="D192" s="32">
        <v>1</v>
      </c>
      <c r="E192" s="77"/>
      <c r="F192" s="32">
        <v>1</v>
      </c>
      <c r="G192" s="33"/>
    </row>
    <row r="193" spans="1:7" ht="14.25">
      <c r="A193" s="64">
        <f aca="true" t="shared" si="10" ref="A193:A212">$A$192</f>
        <v>10</v>
      </c>
      <c r="B193" s="65">
        <v>2</v>
      </c>
      <c r="C193" s="57"/>
      <c r="D193" s="65">
        <v>2</v>
      </c>
      <c r="E193" s="74"/>
      <c r="F193" s="62">
        <v>2</v>
      </c>
      <c r="G193" s="66"/>
    </row>
    <row r="194" spans="1:7" ht="14.25">
      <c r="A194" s="64">
        <f t="shared" si="10"/>
        <v>10</v>
      </c>
      <c r="B194" s="65">
        <v>3</v>
      </c>
      <c r="C194" s="57"/>
      <c r="D194" s="65">
        <v>3</v>
      </c>
      <c r="E194" s="74"/>
      <c r="F194" s="62">
        <v>3</v>
      </c>
      <c r="G194" s="66"/>
    </row>
    <row r="195" spans="1:7" ht="14.25">
      <c r="A195" s="64">
        <f t="shared" si="10"/>
        <v>10</v>
      </c>
      <c r="B195" s="65">
        <v>4</v>
      </c>
      <c r="C195" s="57"/>
      <c r="D195" s="65">
        <v>4</v>
      </c>
      <c r="E195" s="74"/>
      <c r="F195" s="62">
        <v>4</v>
      </c>
      <c r="G195" s="66"/>
    </row>
    <row r="196" spans="1:7" ht="14.25">
      <c r="A196" s="64">
        <f t="shared" si="10"/>
        <v>10</v>
      </c>
      <c r="B196" s="65">
        <v>5</v>
      </c>
      <c r="C196" s="57"/>
      <c r="D196" s="65">
        <v>5</v>
      </c>
      <c r="E196" s="74"/>
      <c r="F196" s="62">
        <v>5</v>
      </c>
      <c r="G196" s="66"/>
    </row>
    <row r="197" spans="1:7" ht="14.25">
      <c r="A197" s="64">
        <f t="shared" si="10"/>
        <v>10</v>
      </c>
      <c r="B197" s="65">
        <v>6</v>
      </c>
      <c r="C197" s="57"/>
      <c r="D197" s="65">
        <v>6</v>
      </c>
      <c r="E197" s="74"/>
      <c r="F197" s="62">
        <v>6</v>
      </c>
      <c r="G197" s="66"/>
    </row>
    <row r="198" spans="1:7" ht="14.25">
      <c r="A198" s="64">
        <f t="shared" si="10"/>
        <v>10</v>
      </c>
      <c r="B198" s="65">
        <v>7</v>
      </c>
      <c r="C198" s="57"/>
      <c r="D198" s="65">
        <v>7</v>
      </c>
      <c r="E198" s="74"/>
      <c r="F198" s="62">
        <v>7</v>
      </c>
      <c r="G198" s="66"/>
    </row>
    <row r="199" spans="1:7" ht="14.25">
      <c r="A199" s="64">
        <f t="shared" si="10"/>
        <v>10</v>
      </c>
      <c r="B199" s="65">
        <v>8</v>
      </c>
      <c r="C199" s="57"/>
      <c r="D199" s="65">
        <v>8</v>
      </c>
      <c r="E199" s="74"/>
      <c r="F199" s="62">
        <v>8</v>
      </c>
      <c r="G199" s="66"/>
    </row>
    <row r="200" spans="1:7" ht="14.25">
      <c r="A200" s="64">
        <f t="shared" si="10"/>
        <v>10</v>
      </c>
      <c r="B200" s="65">
        <v>9</v>
      </c>
      <c r="C200" s="57"/>
      <c r="D200" s="65">
        <v>9</v>
      </c>
      <c r="E200" s="74"/>
      <c r="F200" s="62">
        <v>9</v>
      </c>
      <c r="G200" s="66"/>
    </row>
    <row r="201" spans="1:7" ht="14.25">
      <c r="A201" s="64">
        <f t="shared" si="10"/>
        <v>10</v>
      </c>
      <c r="B201" s="65">
        <v>10</v>
      </c>
      <c r="C201" s="57"/>
      <c r="D201" s="65">
        <v>10</v>
      </c>
      <c r="E201" s="74"/>
      <c r="F201" s="62">
        <v>10</v>
      </c>
      <c r="G201" s="66"/>
    </row>
    <row r="202" spans="1:7" ht="14.25">
      <c r="A202" s="64">
        <f t="shared" si="10"/>
        <v>10</v>
      </c>
      <c r="B202" s="65">
        <v>11</v>
      </c>
      <c r="C202" s="57"/>
      <c r="D202" s="65">
        <v>11</v>
      </c>
      <c r="E202" s="74"/>
      <c r="F202" s="62">
        <v>11</v>
      </c>
      <c r="G202" s="66"/>
    </row>
    <row r="203" spans="1:7" ht="14.25">
      <c r="A203" s="64">
        <f t="shared" si="10"/>
        <v>10</v>
      </c>
      <c r="B203" s="65">
        <v>12</v>
      </c>
      <c r="C203" s="57"/>
      <c r="D203" s="65">
        <v>12</v>
      </c>
      <c r="E203" s="74"/>
      <c r="F203" s="62">
        <v>12</v>
      </c>
      <c r="G203" s="66"/>
    </row>
    <row r="204" spans="1:7" ht="14.25">
      <c r="A204" s="64">
        <f t="shared" si="10"/>
        <v>10</v>
      </c>
      <c r="B204" s="65">
        <v>13</v>
      </c>
      <c r="C204" s="57"/>
      <c r="D204" s="65">
        <v>13</v>
      </c>
      <c r="E204" s="74"/>
      <c r="F204" s="62">
        <v>13</v>
      </c>
      <c r="G204" s="66"/>
    </row>
    <row r="205" spans="1:7" ht="14.25">
      <c r="A205" s="64">
        <f t="shared" si="10"/>
        <v>10</v>
      </c>
      <c r="B205" s="65">
        <v>14</v>
      </c>
      <c r="C205" s="57"/>
      <c r="D205" s="65">
        <v>14</v>
      </c>
      <c r="E205" s="74"/>
      <c r="F205" s="62">
        <v>14</v>
      </c>
      <c r="G205" s="66"/>
    </row>
    <row r="206" spans="1:7" ht="14.25">
      <c r="A206" s="64">
        <f t="shared" si="10"/>
        <v>10</v>
      </c>
      <c r="B206" s="65">
        <v>15</v>
      </c>
      <c r="C206" s="57"/>
      <c r="D206" s="65">
        <v>15</v>
      </c>
      <c r="E206" s="74"/>
      <c r="F206" s="62">
        <v>15</v>
      </c>
      <c r="G206" s="66"/>
    </row>
    <row r="207" spans="1:7" ht="14.25">
      <c r="A207" s="64">
        <f t="shared" si="10"/>
        <v>10</v>
      </c>
      <c r="B207" s="65">
        <v>16</v>
      </c>
      <c r="C207" s="57"/>
      <c r="D207" s="65">
        <v>16</v>
      </c>
      <c r="E207" s="74"/>
      <c r="F207" s="62">
        <v>16</v>
      </c>
      <c r="G207" s="66"/>
    </row>
    <row r="208" spans="1:7" ht="14.25">
      <c r="A208" s="64">
        <f t="shared" si="10"/>
        <v>10</v>
      </c>
      <c r="B208" s="65">
        <v>17</v>
      </c>
      <c r="C208" s="57"/>
      <c r="D208" s="65">
        <v>17</v>
      </c>
      <c r="E208" s="74"/>
      <c r="F208" s="62">
        <v>17</v>
      </c>
      <c r="G208" s="66"/>
    </row>
    <row r="209" spans="1:7" ht="14.25">
      <c r="A209" s="64">
        <f t="shared" si="10"/>
        <v>10</v>
      </c>
      <c r="B209" s="65">
        <v>18</v>
      </c>
      <c r="C209" s="57"/>
      <c r="D209" s="65">
        <v>18</v>
      </c>
      <c r="E209" s="74"/>
      <c r="F209" s="62">
        <v>18</v>
      </c>
      <c r="G209" s="66"/>
    </row>
    <row r="210" spans="1:7" ht="14.25">
      <c r="A210" s="64">
        <f t="shared" si="10"/>
        <v>10</v>
      </c>
      <c r="B210" s="65">
        <v>19</v>
      </c>
      <c r="C210" s="57"/>
      <c r="D210" s="65">
        <v>19</v>
      </c>
      <c r="E210" s="74"/>
      <c r="F210" s="62">
        <v>19</v>
      </c>
      <c r="G210" s="66"/>
    </row>
    <row r="211" spans="1:7" ht="14.25">
      <c r="A211" s="64">
        <f t="shared" si="10"/>
        <v>10</v>
      </c>
      <c r="B211" s="65">
        <v>20</v>
      </c>
      <c r="C211" s="57"/>
      <c r="D211" s="65">
        <v>20</v>
      </c>
      <c r="E211" s="74"/>
      <c r="F211" s="62">
        <v>20</v>
      </c>
      <c r="G211" s="66"/>
    </row>
    <row r="212" spans="1:7" ht="14.25">
      <c r="A212" s="64">
        <f t="shared" si="10"/>
        <v>10</v>
      </c>
      <c r="B212" s="65">
        <v>21</v>
      </c>
      <c r="C212" s="57"/>
      <c r="D212" s="65">
        <v>21</v>
      </c>
      <c r="E212" s="74"/>
      <c r="F212" s="62">
        <v>21</v>
      </c>
      <c r="G212" s="66"/>
    </row>
    <row r="213" spans="1:7" ht="25.5">
      <c r="A213" s="218">
        <v>11</v>
      </c>
      <c r="B213" s="31">
        <v>1</v>
      </c>
      <c r="C213" s="38"/>
      <c r="D213" s="31">
        <v>1</v>
      </c>
      <c r="E213" s="76"/>
      <c r="F213" s="31">
        <v>1</v>
      </c>
      <c r="G213" s="30"/>
    </row>
    <row r="214" spans="1:7" ht="14.25">
      <c r="A214" s="64">
        <f aca="true" t="shared" si="11" ref="A214:A254">$A$213</f>
        <v>11</v>
      </c>
      <c r="B214" s="61">
        <v>2</v>
      </c>
      <c r="C214" s="57"/>
      <c r="D214" s="65">
        <v>2</v>
      </c>
      <c r="E214" s="74"/>
      <c r="F214" s="62">
        <v>2</v>
      </c>
      <c r="G214" s="169"/>
    </row>
    <row r="215" spans="1:7" ht="14.25">
      <c r="A215" s="64">
        <f t="shared" si="11"/>
        <v>11</v>
      </c>
      <c r="B215" s="61">
        <v>3</v>
      </c>
      <c r="C215" s="57"/>
      <c r="D215" s="65">
        <v>3</v>
      </c>
      <c r="E215" s="74"/>
      <c r="F215" s="62">
        <v>3</v>
      </c>
      <c r="G215" s="63"/>
    </row>
    <row r="216" spans="1:7" ht="14.25">
      <c r="A216" s="64">
        <f t="shared" si="11"/>
        <v>11</v>
      </c>
      <c r="B216" s="61">
        <v>4</v>
      </c>
      <c r="C216" s="57"/>
      <c r="D216" s="65">
        <v>4</v>
      </c>
      <c r="E216" s="74"/>
      <c r="F216" s="62">
        <v>4</v>
      </c>
      <c r="G216" s="63"/>
    </row>
    <row r="217" spans="1:7" ht="14.25">
      <c r="A217" s="64">
        <f t="shared" si="11"/>
        <v>11</v>
      </c>
      <c r="B217" s="61">
        <v>5</v>
      </c>
      <c r="C217" s="57"/>
      <c r="D217" s="65">
        <v>5</v>
      </c>
      <c r="E217" s="74"/>
      <c r="F217" s="62">
        <v>5</v>
      </c>
      <c r="G217" s="63"/>
    </row>
    <row r="218" spans="1:7" ht="14.25">
      <c r="A218" s="64">
        <f t="shared" si="11"/>
        <v>11</v>
      </c>
      <c r="B218" s="61">
        <v>6</v>
      </c>
      <c r="C218" s="57"/>
      <c r="D218" s="65">
        <v>6</v>
      </c>
      <c r="E218" s="74"/>
      <c r="F218" s="62">
        <v>6</v>
      </c>
      <c r="G218" s="63"/>
    </row>
    <row r="219" spans="1:7" ht="14.25">
      <c r="A219" s="64">
        <f t="shared" si="11"/>
        <v>11</v>
      </c>
      <c r="B219" s="61">
        <v>7</v>
      </c>
      <c r="C219" s="57"/>
      <c r="D219" s="65">
        <v>7</v>
      </c>
      <c r="E219" s="74"/>
      <c r="F219" s="62">
        <v>7</v>
      </c>
      <c r="G219" s="63"/>
    </row>
    <row r="220" spans="1:7" ht="14.25">
      <c r="A220" s="64">
        <f t="shared" si="11"/>
        <v>11</v>
      </c>
      <c r="B220" s="61">
        <v>8</v>
      </c>
      <c r="C220" s="57"/>
      <c r="D220" s="65">
        <v>8</v>
      </c>
      <c r="E220" s="74"/>
      <c r="F220" s="62">
        <v>8</v>
      </c>
      <c r="G220" s="63"/>
    </row>
    <row r="221" spans="1:7" ht="14.25">
      <c r="A221" s="64">
        <f t="shared" si="11"/>
        <v>11</v>
      </c>
      <c r="B221" s="61">
        <v>9</v>
      </c>
      <c r="C221" s="57"/>
      <c r="D221" s="65">
        <v>9</v>
      </c>
      <c r="E221" s="74"/>
      <c r="F221" s="62">
        <v>9</v>
      </c>
      <c r="G221" s="63"/>
    </row>
    <row r="222" spans="1:7" ht="14.25">
      <c r="A222" s="64">
        <f t="shared" si="11"/>
        <v>11</v>
      </c>
      <c r="B222" s="61">
        <v>10</v>
      </c>
      <c r="C222" s="57"/>
      <c r="D222" s="65">
        <v>10</v>
      </c>
      <c r="E222" s="74"/>
      <c r="F222" s="62">
        <v>10</v>
      </c>
      <c r="G222" s="63"/>
    </row>
    <row r="223" spans="1:7" ht="14.25">
      <c r="A223" s="64">
        <f t="shared" si="11"/>
        <v>11</v>
      </c>
      <c r="B223" s="61">
        <v>11</v>
      </c>
      <c r="C223" s="57"/>
      <c r="D223" s="65">
        <v>11</v>
      </c>
      <c r="E223" s="74"/>
      <c r="F223" s="62">
        <v>11</v>
      </c>
      <c r="G223" s="63"/>
    </row>
    <row r="224" spans="1:7" ht="14.25">
      <c r="A224" s="64">
        <f t="shared" si="11"/>
        <v>11</v>
      </c>
      <c r="B224" s="61">
        <v>12</v>
      </c>
      <c r="C224" s="57"/>
      <c r="D224" s="65">
        <v>12</v>
      </c>
      <c r="E224" s="74"/>
      <c r="F224" s="62">
        <v>12</v>
      </c>
      <c r="G224" s="63"/>
    </row>
    <row r="225" spans="1:7" ht="14.25">
      <c r="A225" s="64">
        <f t="shared" si="11"/>
        <v>11</v>
      </c>
      <c r="B225" s="61">
        <v>13</v>
      </c>
      <c r="C225" s="57"/>
      <c r="D225" s="65">
        <v>13</v>
      </c>
      <c r="E225" s="74"/>
      <c r="F225" s="62">
        <v>13</v>
      </c>
      <c r="G225" s="63"/>
    </row>
    <row r="226" spans="1:7" ht="14.25">
      <c r="A226" s="64">
        <f t="shared" si="11"/>
        <v>11</v>
      </c>
      <c r="B226" s="61">
        <v>14</v>
      </c>
      <c r="C226" s="57"/>
      <c r="D226" s="65">
        <v>14</v>
      </c>
      <c r="E226" s="74"/>
      <c r="F226" s="62">
        <v>14</v>
      </c>
      <c r="G226" s="63"/>
    </row>
    <row r="227" spans="1:7" ht="14.25">
      <c r="A227" s="64">
        <f t="shared" si="11"/>
        <v>11</v>
      </c>
      <c r="B227" s="61">
        <v>15</v>
      </c>
      <c r="C227" s="57"/>
      <c r="D227" s="65">
        <v>15</v>
      </c>
      <c r="E227" s="74"/>
      <c r="F227" s="62">
        <v>15</v>
      </c>
      <c r="G227" s="63"/>
    </row>
    <row r="228" spans="1:7" ht="14.25">
      <c r="A228" s="64">
        <f t="shared" si="11"/>
        <v>11</v>
      </c>
      <c r="B228" s="61">
        <v>16</v>
      </c>
      <c r="C228" s="57"/>
      <c r="D228" s="65">
        <v>16</v>
      </c>
      <c r="E228" s="74"/>
      <c r="F228" s="62">
        <v>16</v>
      </c>
      <c r="G228" s="63"/>
    </row>
    <row r="229" spans="1:7" ht="14.25">
      <c r="A229" s="64">
        <f t="shared" si="11"/>
        <v>11</v>
      </c>
      <c r="B229" s="61">
        <v>17</v>
      </c>
      <c r="C229" s="57"/>
      <c r="D229" s="65">
        <v>17</v>
      </c>
      <c r="E229" s="74"/>
      <c r="F229" s="62">
        <v>17</v>
      </c>
      <c r="G229" s="63"/>
    </row>
    <row r="230" spans="1:7" ht="14.25">
      <c r="A230" s="64">
        <f t="shared" si="11"/>
        <v>11</v>
      </c>
      <c r="B230" s="61">
        <v>18</v>
      </c>
      <c r="C230" s="57"/>
      <c r="D230" s="65">
        <v>18</v>
      </c>
      <c r="E230" s="74"/>
      <c r="F230" s="62">
        <v>18</v>
      </c>
      <c r="G230" s="63"/>
    </row>
    <row r="231" spans="1:7" ht="14.25">
      <c r="A231" s="64">
        <f t="shared" si="11"/>
        <v>11</v>
      </c>
      <c r="B231" s="61">
        <v>19</v>
      </c>
      <c r="C231" s="57"/>
      <c r="D231" s="65">
        <v>19</v>
      </c>
      <c r="E231" s="74"/>
      <c r="F231" s="62">
        <v>19</v>
      </c>
      <c r="G231" s="63"/>
    </row>
    <row r="232" spans="1:7" ht="14.25">
      <c r="A232" s="64">
        <f t="shared" si="11"/>
        <v>11</v>
      </c>
      <c r="B232" s="61">
        <v>20</v>
      </c>
      <c r="C232" s="57"/>
      <c r="D232" s="65">
        <v>20</v>
      </c>
      <c r="E232" s="74"/>
      <c r="F232" s="62">
        <v>20</v>
      </c>
      <c r="G232" s="63"/>
    </row>
    <row r="233" spans="1:7" ht="15" customHeight="1">
      <c r="A233" s="64">
        <f t="shared" si="11"/>
        <v>11</v>
      </c>
      <c r="B233" s="61">
        <v>21</v>
      </c>
      <c r="C233" s="57"/>
      <c r="D233" s="65">
        <v>21</v>
      </c>
      <c r="E233" s="74"/>
      <c r="F233" s="62">
        <v>21</v>
      </c>
      <c r="G233" s="63"/>
    </row>
    <row r="234" spans="1:7" ht="25.5">
      <c r="A234" s="218"/>
      <c r="B234" s="31">
        <v>1</v>
      </c>
      <c r="C234" s="38"/>
      <c r="D234" s="31">
        <v>1</v>
      </c>
      <c r="E234" s="76"/>
      <c r="F234" s="31">
        <v>1</v>
      </c>
      <c r="G234" s="30"/>
    </row>
    <row r="235" spans="1:7" ht="14.25">
      <c r="A235" s="64">
        <f t="shared" si="11"/>
        <v>11</v>
      </c>
      <c r="B235" s="61">
        <v>2</v>
      </c>
      <c r="C235" s="57"/>
      <c r="D235" s="65">
        <v>2</v>
      </c>
      <c r="E235" s="74"/>
      <c r="F235" s="62">
        <v>2</v>
      </c>
      <c r="G235" s="63"/>
    </row>
    <row r="236" spans="1:7" ht="14.25">
      <c r="A236" s="64">
        <f t="shared" si="11"/>
        <v>11</v>
      </c>
      <c r="B236" s="61">
        <v>3</v>
      </c>
      <c r="C236" s="57"/>
      <c r="D236" s="65">
        <v>3</v>
      </c>
      <c r="E236" s="74"/>
      <c r="F236" s="62">
        <v>3</v>
      </c>
      <c r="G236" s="63"/>
    </row>
    <row r="237" spans="1:7" ht="14.25">
      <c r="A237" s="64">
        <f t="shared" si="11"/>
        <v>11</v>
      </c>
      <c r="B237" s="61">
        <v>4</v>
      </c>
      <c r="C237" s="57"/>
      <c r="D237" s="65">
        <v>4</v>
      </c>
      <c r="E237" s="74"/>
      <c r="F237" s="62">
        <v>4</v>
      </c>
      <c r="G237" s="63"/>
    </row>
    <row r="238" spans="1:7" ht="14.25">
      <c r="A238" s="64">
        <f t="shared" si="11"/>
        <v>11</v>
      </c>
      <c r="B238" s="61">
        <v>5</v>
      </c>
      <c r="C238" s="57"/>
      <c r="D238" s="65">
        <v>5</v>
      </c>
      <c r="E238" s="74"/>
      <c r="F238" s="62">
        <v>5</v>
      </c>
      <c r="G238" s="63"/>
    </row>
    <row r="239" spans="1:7" ht="14.25">
      <c r="A239" s="64">
        <f t="shared" si="11"/>
        <v>11</v>
      </c>
      <c r="B239" s="61">
        <v>6</v>
      </c>
      <c r="C239" s="57"/>
      <c r="D239" s="65">
        <v>6</v>
      </c>
      <c r="E239" s="74"/>
      <c r="F239" s="62">
        <v>6</v>
      </c>
      <c r="G239" s="63"/>
    </row>
    <row r="240" spans="1:7" ht="14.25">
      <c r="A240" s="64">
        <f t="shared" si="11"/>
        <v>11</v>
      </c>
      <c r="B240" s="61">
        <v>7</v>
      </c>
      <c r="C240" s="57"/>
      <c r="D240" s="65">
        <v>7</v>
      </c>
      <c r="E240" s="74"/>
      <c r="F240" s="62">
        <v>7</v>
      </c>
      <c r="G240" s="63"/>
    </row>
    <row r="241" spans="1:7" ht="14.25">
      <c r="A241" s="64">
        <f t="shared" si="11"/>
        <v>11</v>
      </c>
      <c r="B241" s="61">
        <v>8</v>
      </c>
      <c r="C241" s="57"/>
      <c r="D241" s="65">
        <v>8</v>
      </c>
      <c r="E241" s="74"/>
      <c r="F241" s="62">
        <v>8</v>
      </c>
      <c r="G241" s="63"/>
    </row>
    <row r="242" spans="1:7" ht="14.25">
      <c r="A242" s="64">
        <f t="shared" si="11"/>
        <v>11</v>
      </c>
      <c r="B242" s="61">
        <v>9</v>
      </c>
      <c r="C242" s="57"/>
      <c r="D242" s="65">
        <v>9</v>
      </c>
      <c r="E242" s="74"/>
      <c r="F242" s="62">
        <v>9</v>
      </c>
      <c r="G242" s="63"/>
    </row>
    <row r="243" spans="1:7" ht="14.25">
      <c r="A243" s="64">
        <f t="shared" si="11"/>
        <v>11</v>
      </c>
      <c r="B243" s="61">
        <v>10</v>
      </c>
      <c r="C243" s="57"/>
      <c r="D243" s="65">
        <v>10</v>
      </c>
      <c r="E243" s="74"/>
      <c r="F243" s="62">
        <v>10</v>
      </c>
      <c r="G243" s="63"/>
    </row>
    <row r="244" spans="1:7" ht="14.25">
      <c r="A244" s="64">
        <f t="shared" si="11"/>
        <v>11</v>
      </c>
      <c r="B244" s="61">
        <v>11</v>
      </c>
      <c r="C244" s="57"/>
      <c r="D244" s="65">
        <v>11</v>
      </c>
      <c r="E244" s="74"/>
      <c r="F244" s="62">
        <v>11</v>
      </c>
      <c r="G244" s="63"/>
    </row>
    <row r="245" spans="1:7" ht="14.25">
      <c r="A245" s="64">
        <f t="shared" si="11"/>
        <v>11</v>
      </c>
      <c r="B245" s="61">
        <v>12</v>
      </c>
      <c r="C245" s="57"/>
      <c r="D245" s="65">
        <v>12</v>
      </c>
      <c r="E245" s="74"/>
      <c r="F245" s="62">
        <v>12</v>
      </c>
      <c r="G245" s="63"/>
    </row>
    <row r="246" spans="1:7" ht="14.25">
      <c r="A246" s="64">
        <f t="shared" si="11"/>
        <v>11</v>
      </c>
      <c r="B246" s="61">
        <v>13</v>
      </c>
      <c r="C246" s="57"/>
      <c r="D246" s="65">
        <v>13</v>
      </c>
      <c r="E246" s="74"/>
      <c r="F246" s="62">
        <v>13</v>
      </c>
      <c r="G246" s="63"/>
    </row>
    <row r="247" spans="1:7" ht="14.25">
      <c r="A247" s="64">
        <f t="shared" si="11"/>
        <v>11</v>
      </c>
      <c r="B247" s="61">
        <v>14</v>
      </c>
      <c r="C247" s="57"/>
      <c r="D247" s="65">
        <v>14</v>
      </c>
      <c r="E247" s="74"/>
      <c r="F247" s="62">
        <v>14</v>
      </c>
      <c r="G247" s="63"/>
    </row>
    <row r="248" spans="1:7" ht="14.25">
      <c r="A248" s="64">
        <f t="shared" si="11"/>
        <v>11</v>
      </c>
      <c r="B248" s="61">
        <v>15</v>
      </c>
      <c r="C248" s="57"/>
      <c r="D248" s="65">
        <v>15</v>
      </c>
      <c r="E248" s="74"/>
      <c r="F248" s="62">
        <v>15</v>
      </c>
      <c r="G248" s="63"/>
    </row>
    <row r="249" spans="1:7" ht="14.25">
      <c r="A249" s="64">
        <f t="shared" si="11"/>
        <v>11</v>
      </c>
      <c r="B249" s="61">
        <v>16</v>
      </c>
      <c r="C249" s="57"/>
      <c r="D249" s="65">
        <v>16</v>
      </c>
      <c r="E249" s="74"/>
      <c r="F249" s="62">
        <v>16</v>
      </c>
      <c r="G249" s="63"/>
    </row>
    <row r="250" spans="1:7" ht="14.25">
      <c r="A250" s="64">
        <f t="shared" si="11"/>
        <v>11</v>
      </c>
      <c r="B250" s="61">
        <v>17</v>
      </c>
      <c r="C250" s="57"/>
      <c r="D250" s="65">
        <v>17</v>
      </c>
      <c r="E250" s="74"/>
      <c r="F250" s="62">
        <v>17</v>
      </c>
      <c r="G250" s="63"/>
    </row>
    <row r="251" spans="1:7" ht="14.25">
      <c r="A251" s="64">
        <f t="shared" si="11"/>
        <v>11</v>
      </c>
      <c r="B251" s="61">
        <v>18</v>
      </c>
      <c r="C251" s="57"/>
      <c r="D251" s="65">
        <v>18</v>
      </c>
      <c r="E251" s="74"/>
      <c r="F251" s="62">
        <v>18</v>
      </c>
      <c r="G251" s="63"/>
    </row>
    <row r="252" spans="1:7" ht="14.25">
      <c r="A252" s="64">
        <f t="shared" si="11"/>
        <v>11</v>
      </c>
      <c r="B252" s="61">
        <v>19</v>
      </c>
      <c r="C252" s="57"/>
      <c r="D252" s="65">
        <v>19</v>
      </c>
      <c r="E252" s="74"/>
      <c r="F252" s="62">
        <v>19</v>
      </c>
      <c r="G252" s="63"/>
    </row>
    <row r="253" spans="1:7" ht="14.25">
      <c r="A253" s="64">
        <f t="shared" si="11"/>
        <v>11</v>
      </c>
      <c r="B253" s="61">
        <v>20</v>
      </c>
      <c r="C253" s="57"/>
      <c r="D253" s="65">
        <v>20</v>
      </c>
      <c r="E253" s="74"/>
      <c r="F253" s="62">
        <v>20</v>
      </c>
      <c r="G253" s="63"/>
    </row>
    <row r="254" spans="1:7" ht="15" customHeight="1">
      <c r="A254" s="64">
        <f t="shared" si="11"/>
        <v>11</v>
      </c>
      <c r="B254" s="61">
        <v>21</v>
      </c>
      <c r="C254" s="57"/>
      <c r="D254" s="65">
        <v>21</v>
      </c>
      <c r="E254" s="74"/>
      <c r="F254" s="62">
        <v>21</v>
      </c>
      <c r="G254" s="63"/>
    </row>
  </sheetData>
  <sheetProtection password="CF7A" sheet="1" objects="1" scenarios="1" autoFilter="0"/>
  <autoFilter ref="A2:A16"/>
  <mergeCells count="2">
    <mergeCell ref="O1:U1"/>
    <mergeCell ref="A1:G1"/>
  </mergeCells>
  <conditionalFormatting sqref="E4:E23">
    <cfRule type="duplicateValues" priority="13" dxfId="0" stopIfTrue="1">
      <formula>AND(COUNTIF($E$4:$E$23,E4)&gt;1,NOT(ISBLANK(E4)))</formula>
    </cfRule>
  </conditionalFormatting>
  <conditionalFormatting sqref="E25:E44">
    <cfRule type="duplicateValues" priority="12" dxfId="0" stopIfTrue="1">
      <formula>AND(COUNTIF($E$25:$E$44,E25)&gt;1,NOT(ISBLANK(E25)))</formula>
    </cfRule>
  </conditionalFormatting>
  <conditionalFormatting sqref="E46:E65">
    <cfRule type="duplicateValues" priority="11" dxfId="0" stopIfTrue="1">
      <formula>AND(COUNTIF($E$46:$E$65,E46)&gt;1,NOT(ISBLANK(E46)))</formula>
    </cfRule>
  </conditionalFormatting>
  <conditionalFormatting sqref="E67:E86">
    <cfRule type="duplicateValues" priority="10" dxfId="0" stopIfTrue="1">
      <formula>AND(COUNTIF($E$67:$E$86,E67)&gt;1,NOT(ISBLANK(E67)))</formula>
    </cfRule>
  </conditionalFormatting>
  <conditionalFormatting sqref="E88:E107">
    <cfRule type="duplicateValues" priority="9" dxfId="0" stopIfTrue="1">
      <formula>AND(COUNTIF($E$88:$E$107,E88)&gt;1,NOT(ISBLANK(E88)))</formula>
    </cfRule>
  </conditionalFormatting>
  <conditionalFormatting sqref="E109:E128">
    <cfRule type="duplicateValues" priority="8" dxfId="0" stopIfTrue="1">
      <formula>AND(COUNTIF($E$109:$E$128,E109)&gt;1,NOT(ISBLANK(E109)))</formula>
    </cfRule>
  </conditionalFormatting>
  <conditionalFormatting sqref="E130:E149">
    <cfRule type="duplicateValues" priority="7" dxfId="0" stopIfTrue="1">
      <formula>AND(COUNTIF($E$130:$E$149,E130)&gt;1,NOT(ISBLANK(E130)))</formula>
    </cfRule>
  </conditionalFormatting>
  <conditionalFormatting sqref="E151:E170">
    <cfRule type="duplicateValues" priority="6" dxfId="0" stopIfTrue="1">
      <formula>AND(COUNTIF($E$151:$E$170,E151)&gt;1,NOT(ISBLANK(E151)))</formula>
    </cfRule>
  </conditionalFormatting>
  <conditionalFormatting sqref="E172:E191">
    <cfRule type="duplicateValues" priority="5" dxfId="0" stopIfTrue="1">
      <formula>AND(COUNTIF($E$172:$E$191,E172)&gt;1,NOT(ISBLANK(E172)))</formula>
    </cfRule>
  </conditionalFormatting>
  <conditionalFormatting sqref="E193:E212">
    <cfRule type="duplicateValues" priority="4" dxfId="0" stopIfTrue="1">
      <formula>AND(COUNTIF($E$193:$E$212,E193)&gt;1,NOT(ISBLANK(E193)))</formula>
    </cfRule>
  </conditionalFormatting>
  <conditionalFormatting sqref="E214:E233">
    <cfRule type="duplicateValues" priority="3" dxfId="0" stopIfTrue="1">
      <formula>AND(COUNTIF($E$214:$E$233,E214)&gt;1,NOT(ISBLANK(E214)))</formula>
    </cfRule>
  </conditionalFormatting>
  <conditionalFormatting sqref="E235:E254">
    <cfRule type="duplicateValues" priority="2" dxfId="0" stopIfTrue="1">
      <formula>AND(COUNTIF($E$235:$E$254,E235)&gt;1,NOT(ISBLANK(E235)))</formula>
    </cfRule>
  </conditionalFormatting>
  <conditionalFormatting sqref="S4:S43">
    <cfRule type="duplicateValues" priority="1" dxfId="0" stopIfTrue="1">
      <formula>AND(COUNTIF($S$4:$S$43,S4)&gt;1,NOT(ISBLANK(S4)))</formula>
    </cfRule>
  </conditionalFormatting>
  <dataValidations count="1">
    <dataValidation type="whole" allowBlank="1" showInputMessage="1" showErrorMessage="1" errorTitle="Passnummer" error="Bitte nur die Ziffern der Passnummer ohne vorangestellten Buchstaben eingeben. Es sind maximal 6 Ziffern zulässig." sqref="E4:E23 E25:E44 E46:E65 E67:E86 E88:E107 E109:E128 E130:E149 E151:E170 E172:E191 E193:E212 E214:E233 E235:E254 S4:S43">
      <formula1>0</formula1>
      <formula2>999999</formula2>
    </dataValidation>
  </dataValidations>
  <printOptions/>
  <pageMargins left="0.787401575" right="0.787401575" top="0.984251969" bottom="0.984251969" header="0.4921259845" footer="0.49212598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Tabelle7">
    <pageSetUpPr fitToPage="1"/>
  </sheetPr>
  <dimension ref="B1:I65"/>
  <sheetViews>
    <sheetView showGridLines="0" showRowColHeaders="0" showOutlineSymbols="0" view="pageBreakPreview" zoomScale="120" zoomScaleSheetLayoutView="120" zoomScalePageLayoutView="0" workbookViewId="0" topLeftCell="A1">
      <selection activeCell="L11" sqref="L11"/>
    </sheetView>
  </sheetViews>
  <sheetFormatPr defaultColWidth="11.421875" defaultRowHeight="12.75"/>
  <cols>
    <col min="1" max="1" width="6.7109375" style="0" customWidth="1"/>
  </cols>
  <sheetData>
    <row r="1" ht="18">
      <c r="B1" s="137" t="s">
        <v>92</v>
      </c>
    </row>
    <row r="3" ht="12.75">
      <c r="B3" t="s">
        <v>93</v>
      </c>
    </row>
    <row r="4" ht="12.75">
      <c r="B4" t="s">
        <v>125</v>
      </c>
    </row>
    <row r="5" ht="12.75">
      <c r="B5" t="s">
        <v>137</v>
      </c>
    </row>
    <row r="7" ht="12.75">
      <c r="B7" t="s">
        <v>94</v>
      </c>
    </row>
    <row r="8" ht="12.75">
      <c r="B8" t="s">
        <v>89</v>
      </c>
    </row>
    <row r="9" ht="12.75">
      <c r="B9" t="s">
        <v>95</v>
      </c>
    </row>
    <row r="10" ht="12.75">
      <c r="B10" t="s">
        <v>96</v>
      </c>
    </row>
    <row r="11" ht="12.75">
      <c r="B11" t="s">
        <v>97</v>
      </c>
    </row>
    <row r="12" ht="12.75">
      <c r="B12" t="s">
        <v>98</v>
      </c>
    </row>
    <row r="14" ht="12.75">
      <c r="B14" t="s">
        <v>99</v>
      </c>
    </row>
    <row r="15" ht="12.75">
      <c r="B15" t="s">
        <v>100</v>
      </c>
    </row>
    <row r="16" ht="12.75">
      <c r="B16" t="s">
        <v>101</v>
      </c>
    </row>
    <row r="17" ht="12.75">
      <c r="B17" t="s">
        <v>102</v>
      </c>
    </row>
    <row r="18" ht="12.75">
      <c r="B18" t="s">
        <v>138</v>
      </c>
    </row>
    <row r="19" ht="12.75">
      <c r="B19" t="s">
        <v>103</v>
      </c>
    </row>
    <row r="21" ht="12.75">
      <c r="B21" t="s">
        <v>104</v>
      </c>
    </row>
    <row r="22" ht="12.75">
      <c r="B22" t="s">
        <v>105</v>
      </c>
    </row>
    <row r="23" ht="12.75">
      <c r="B23" t="s">
        <v>106</v>
      </c>
    </row>
    <row r="24" ht="12.75">
      <c r="B24" t="s">
        <v>107</v>
      </c>
    </row>
    <row r="25" ht="12.75">
      <c r="B25" t="s">
        <v>108</v>
      </c>
    </row>
    <row r="26" ht="12.75">
      <c r="B26" t="s">
        <v>109</v>
      </c>
    </row>
    <row r="27" ht="12.75">
      <c r="B27" t="s">
        <v>110</v>
      </c>
    </row>
    <row r="28" ht="12.75">
      <c r="B28" t="s">
        <v>111</v>
      </c>
    </row>
    <row r="29" ht="12.75">
      <c r="B29" t="s">
        <v>89</v>
      </c>
    </row>
    <row r="30" ht="12.75">
      <c r="B30" t="s">
        <v>112</v>
      </c>
    </row>
    <row r="31" ht="12.75">
      <c r="B31" s="168" t="s">
        <v>153</v>
      </c>
    </row>
    <row r="32" ht="12.75">
      <c r="B32" t="s">
        <v>113</v>
      </c>
    </row>
    <row r="33" ht="12.75">
      <c r="B33" t="s">
        <v>114</v>
      </c>
    </row>
    <row r="34" spans="2:6" ht="12.75">
      <c r="B34" s="168" t="s">
        <v>139</v>
      </c>
      <c r="C34" s="2"/>
      <c r="D34" s="2"/>
      <c r="E34" s="2"/>
      <c r="F34" s="2"/>
    </row>
    <row r="35" ht="12.75">
      <c r="B35" t="s">
        <v>140</v>
      </c>
    </row>
    <row r="37" ht="12.75">
      <c r="B37" t="s">
        <v>162</v>
      </c>
    </row>
    <row r="38" ht="12.75">
      <c r="B38" t="s">
        <v>163</v>
      </c>
    </row>
    <row r="39" ht="12.75">
      <c r="B39" t="s">
        <v>164</v>
      </c>
    </row>
    <row r="40" ht="12.75">
      <c r="B40" s="168" t="s">
        <v>165</v>
      </c>
    </row>
    <row r="41" ht="12.75">
      <c r="B41" s="168" t="s">
        <v>166</v>
      </c>
    </row>
    <row r="43" ht="12.75">
      <c r="B43" t="s">
        <v>204</v>
      </c>
    </row>
    <row r="44" ht="12.75">
      <c r="B44" t="s">
        <v>205</v>
      </c>
    </row>
    <row r="46" spans="2:9" ht="12.75">
      <c r="B46" s="264" t="s">
        <v>207</v>
      </c>
      <c r="C46" s="265"/>
      <c r="D46" s="265"/>
      <c r="E46" s="265"/>
      <c r="F46" s="265"/>
      <c r="G46" s="265"/>
      <c r="H46" s="265"/>
      <c r="I46" s="265"/>
    </row>
    <row r="48" ht="12.75">
      <c r="B48" t="s">
        <v>115</v>
      </c>
    </row>
    <row r="49" ht="12.75">
      <c r="B49" t="s">
        <v>116</v>
      </c>
    </row>
    <row r="51" ht="12.75">
      <c r="B51" t="s">
        <v>117</v>
      </c>
    </row>
    <row r="53" ht="12.75">
      <c r="B53" t="s">
        <v>118</v>
      </c>
    </row>
    <row r="54" ht="12.75">
      <c r="B54" t="s">
        <v>119</v>
      </c>
    </row>
    <row r="56" ht="12.75">
      <c r="B56" t="s">
        <v>120</v>
      </c>
    </row>
    <row r="57" ht="12.75">
      <c r="B57" t="s">
        <v>121</v>
      </c>
    </row>
    <row r="59" ht="12.75">
      <c r="B59" t="s">
        <v>122</v>
      </c>
    </row>
    <row r="60" ht="12.75">
      <c r="B60" t="s">
        <v>123</v>
      </c>
    </row>
    <row r="62" ht="12.75">
      <c r="B62" t="s">
        <v>141</v>
      </c>
    </row>
    <row r="64" ht="12.75">
      <c r="B64" t="s">
        <v>124</v>
      </c>
    </row>
    <row r="65" ht="12.75">
      <c r="B65" t="s">
        <v>143</v>
      </c>
    </row>
  </sheetData>
  <sheetProtection/>
  <printOptions/>
  <pageMargins left="0.47" right="0.54" top="0.38" bottom="0.984251969" header="0.4921259845" footer="0.4921259845"/>
  <pageSetup fitToHeight="1" fitToWidth="1" horizontalDpi="600" verticalDpi="600" orientation="portrait" paperSize="9" scale="86" r:id="rId2"/>
  <legacyDrawing r:id="rId1"/>
</worksheet>
</file>

<file path=xl/worksheets/sheet7.xml><?xml version="1.0" encoding="utf-8"?>
<worksheet xmlns="http://schemas.openxmlformats.org/spreadsheetml/2006/main" xmlns:r="http://schemas.openxmlformats.org/officeDocument/2006/relationships">
  <sheetPr codeName="Tabelle8">
    <pageSetUpPr fitToPage="1"/>
  </sheetPr>
  <dimension ref="A1:R103"/>
  <sheetViews>
    <sheetView showGridLines="0" showRowColHeaders="0" zoomScalePageLayoutView="0" workbookViewId="0" topLeftCell="A88">
      <selection activeCell="O128" sqref="O128"/>
    </sheetView>
  </sheetViews>
  <sheetFormatPr defaultColWidth="11.421875" defaultRowHeight="12.75"/>
  <cols>
    <col min="1" max="1" width="5.7109375" style="0" customWidth="1"/>
    <col min="2" max="3" width="8.7109375" style="0" customWidth="1"/>
    <col min="4" max="4" width="4.7109375" style="0" customWidth="1"/>
    <col min="5" max="6" width="8.7109375" style="0" customWidth="1"/>
    <col min="7" max="7" width="1.8515625" style="0" customWidth="1"/>
    <col min="8" max="8" width="5.7109375" style="0" customWidth="1"/>
    <col min="9" max="10" width="8.7109375" style="0" customWidth="1"/>
    <col min="11" max="11" width="4.7109375" style="0" customWidth="1"/>
    <col min="12" max="13" width="8.7109375" style="0" customWidth="1"/>
  </cols>
  <sheetData>
    <row r="1" spans="1:13" ht="12.75">
      <c r="A1" s="138"/>
      <c r="B1" s="138"/>
      <c r="C1" s="138"/>
      <c r="D1" s="138"/>
      <c r="E1" s="138"/>
      <c r="F1" s="138"/>
      <c r="G1" s="138"/>
      <c r="H1" s="138"/>
      <c r="I1" s="138"/>
      <c r="J1" s="138"/>
      <c r="K1" s="138"/>
      <c r="L1" s="138"/>
      <c r="M1" s="138"/>
    </row>
    <row r="2" spans="1:13" ht="12.75">
      <c r="A2" s="138"/>
      <c r="B2" s="138"/>
      <c r="C2" s="138"/>
      <c r="D2" s="138"/>
      <c r="E2" s="138"/>
      <c r="F2" s="138"/>
      <c r="G2" s="138"/>
      <c r="H2" s="138"/>
      <c r="I2" s="138"/>
      <c r="J2" s="138"/>
      <c r="K2" s="138"/>
      <c r="L2" s="138"/>
      <c r="M2" s="138"/>
    </row>
    <row r="3" spans="1:13" ht="12.75">
      <c r="A3" s="138"/>
      <c r="B3" s="138"/>
      <c r="C3" s="138"/>
      <c r="D3" s="138"/>
      <c r="E3" s="138"/>
      <c r="F3" s="138"/>
      <c r="G3" s="138"/>
      <c r="H3" s="138"/>
      <c r="I3" s="138"/>
      <c r="J3" s="138"/>
      <c r="K3" s="138"/>
      <c r="L3" s="138"/>
      <c r="M3" s="138"/>
    </row>
    <row r="4" spans="1:13" ht="13.5" thickBot="1">
      <c r="A4" s="138"/>
      <c r="B4" s="138"/>
      <c r="C4" s="138"/>
      <c r="D4" s="138"/>
      <c r="E4" s="138"/>
      <c r="F4" s="138"/>
      <c r="G4" s="138"/>
      <c r="H4" s="138"/>
      <c r="I4" s="138"/>
      <c r="J4" s="138"/>
      <c r="K4" s="138"/>
      <c r="L4" s="138"/>
      <c r="M4" s="138"/>
    </row>
    <row r="5" spans="1:13" ht="13.5" thickTop="1">
      <c r="A5" s="139" t="str">
        <f>DKB!D8</f>
        <v>1.SV Pößneck-KSV Langenorla</v>
      </c>
      <c r="B5" s="140"/>
      <c r="C5" s="140"/>
      <c r="D5" s="140"/>
      <c r="E5" s="140"/>
      <c r="F5" s="141"/>
      <c r="G5" s="138"/>
      <c r="H5" s="139" t="str">
        <f>A5</f>
        <v>1.SV Pößneck-KSV Langenorla</v>
      </c>
      <c r="I5" s="140"/>
      <c r="J5" s="140"/>
      <c r="K5" s="140"/>
      <c r="L5" s="140"/>
      <c r="M5" s="141"/>
    </row>
    <row r="6" spans="1:13" ht="13.5" thickBot="1">
      <c r="A6" s="142"/>
      <c r="B6" s="143" t="str">
        <f>DKB!R8</f>
        <v>SV Eliabrunnn</v>
      </c>
      <c r="C6" s="143"/>
      <c r="D6" s="143"/>
      <c r="E6" s="143"/>
      <c r="F6" s="144">
        <f>DKB!V3</f>
        <v>0</v>
      </c>
      <c r="G6" s="138"/>
      <c r="H6" s="142" t="s">
        <v>89</v>
      </c>
      <c r="I6" s="143" t="str">
        <f>B6</f>
        <v>SV Eliabrunnn</v>
      </c>
      <c r="J6" s="143"/>
      <c r="K6" s="143"/>
      <c r="L6" s="143"/>
      <c r="M6" s="144">
        <f>F6</f>
        <v>0</v>
      </c>
    </row>
    <row r="7" spans="1:13" ht="12.75">
      <c r="A7" s="145" t="s">
        <v>126</v>
      </c>
      <c r="B7" s="146"/>
      <c r="C7" s="146"/>
      <c r="D7" s="146"/>
      <c r="E7" s="146"/>
      <c r="F7" s="147"/>
      <c r="G7" s="138"/>
      <c r="H7" s="145" t="s">
        <v>126</v>
      </c>
      <c r="I7" s="146"/>
      <c r="J7" s="146"/>
      <c r="K7" s="146"/>
      <c r="L7" s="146"/>
      <c r="M7" s="147"/>
    </row>
    <row r="8" spans="1:13" ht="12.75">
      <c r="A8" s="148" t="s">
        <v>127</v>
      </c>
      <c r="B8" s="146"/>
      <c r="C8" s="146"/>
      <c r="D8" s="146"/>
      <c r="E8" s="146"/>
      <c r="F8" s="147"/>
      <c r="G8" s="138"/>
      <c r="H8" s="148" t="s">
        <v>127</v>
      </c>
      <c r="I8" s="146"/>
      <c r="J8" s="146"/>
      <c r="K8" s="146"/>
      <c r="L8" s="146"/>
      <c r="M8" s="147"/>
    </row>
    <row r="9" spans="1:13" ht="12.75">
      <c r="A9" s="145"/>
      <c r="B9" s="146"/>
      <c r="C9" s="146"/>
      <c r="D9" s="146"/>
      <c r="E9" s="146"/>
      <c r="F9" s="147"/>
      <c r="G9" s="138"/>
      <c r="H9" s="145"/>
      <c r="I9" s="146"/>
      <c r="J9" s="146"/>
      <c r="K9" s="146"/>
      <c r="L9" s="146"/>
      <c r="M9" s="147"/>
    </row>
    <row r="10" spans="1:13" ht="12.75">
      <c r="A10" s="145" t="s">
        <v>128</v>
      </c>
      <c r="B10" s="146"/>
      <c r="C10" s="146" t="str">
        <f>IF(DKB!B11=0,"",DKB!B11)</f>
        <v>Krause, Jannick</v>
      </c>
      <c r="D10" s="146"/>
      <c r="E10" s="146"/>
      <c r="F10" s="147"/>
      <c r="G10" s="138"/>
      <c r="H10" s="145" t="s">
        <v>128</v>
      </c>
      <c r="I10" s="146"/>
      <c r="J10" s="146" t="str">
        <f>IF(DKB!P11=0,"",DKB!P11)</f>
        <v>Koburger, Nils</v>
      </c>
      <c r="K10" s="146"/>
      <c r="L10" s="146"/>
      <c r="M10" s="147"/>
    </row>
    <row r="11" spans="1:13" ht="13.5" thickBot="1">
      <c r="A11" s="145"/>
      <c r="B11" s="146"/>
      <c r="C11" s="146"/>
      <c r="D11" s="146"/>
      <c r="E11" s="146"/>
      <c r="F11" s="147"/>
      <c r="G11" s="138"/>
      <c r="H11" s="145"/>
      <c r="I11" s="146"/>
      <c r="J11" s="146"/>
      <c r="K11" s="146"/>
      <c r="L11" s="146"/>
      <c r="M11" s="147"/>
    </row>
    <row r="12" spans="1:13" ht="13.5" thickBot="1">
      <c r="A12" s="149" t="s">
        <v>144</v>
      </c>
      <c r="B12" s="150" t="s">
        <v>129</v>
      </c>
      <c r="C12" s="150" t="s">
        <v>17</v>
      </c>
      <c r="D12" s="150" t="s">
        <v>130</v>
      </c>
      <c r="E12" s="150" t="s">
        <v>131</v>
      </c>
      <c r="F12" s="151" t="s">
        <v>132</v>
      </c>
      <c r="G12" s="138"/>
      <c r="H12" s="149" t="s">
        <v>144</v>
      </c>
      <c r="I12" s="150" t="s">
        <v>129</v>
      </c>
      <c r="J12" s="150" t="s">
        <v>17</v>
      </c>
      <c r="K12" s="150" t="s">
        <v>130</v>
      </c>
      <c r="L12" s="150" t="s">
        <v>131</v>
      </c>
      <c r="M12" s="151" t="s">
        <v>132</v>
      </c>
    </row>
    <row r="13" spans="1:13" ht="19.5" customHeight="1" thickBot="1">
      <c r="A13" s="149">
        <v>1</v>
      </c>
      <c r="B13" s="150"/>
      <c r="C13" s="150"/>
      <c r="D13" s="150"/>
      <c r="E13" s="150"/>
      <c r="F13" s="151"/>
      <c r="G13" s="138"/>
      <c r="H13" s="149">
        <v>1</v>
      </c>
      <c r="I13" s="150"/>
      <c r="J13" s="150"/>
      <c r="K13" s="150"/>
      <c r="L13" s="150"/>
      <c r="M13" s="151"/>
    </row>
    <row r="14" spans="1:13" ht="19.5" customHeight="1" thickBot="1">
      <c r="A14" s="149">
        <v>2</v>
      </c>
      <c r="B14" s="150"/>
      <c r="C14" s="150"/>
      <c r="D14" s="150"/>
      <c r="E14" s="150"/>
      <c r="F14" s="151"/>
      <c r="G14" s="138"/>
      <c r="H14" s="149">
        <v>2</v>
      </c>
      <c r="I14" s="150"/>
      <c r="J14" s="150"/>
      <c r="K14" s="150"/>
      <c r="L14" s="150"/>
      <c r="M14" s="151"/>
    </row>
    <row r="15" spans="1:13" ht="19.5" customHeight="1" thickBot="1">
      <c r="A15" s="149">
        <v>3</v>
      </c>
      <c r="B15" s="150"/>
      <c r="C15" s="150"/>
      <c r="D15" s="150"/>
      <c r="E15" s="150"/>
      <c r="F15" s="151"/>
      <c r="G15" s="138"/>
      <c r="H15" s="149">
        <v>3</v>
      </c>
      <c r="I15" s="150"/>
      <c r="J15" s="150"/>
      <c r="K15" s="150"/>
      <c r="L15" s="150"/>
      <c r="M15" s="151"/>
    </row>
    <row r="16" spans="1:13" ht="19.5" customHeight="1" thickBot="1">
      <c r="A16" s="152">
        <v>4</v>
      </c>
      <c r="B16" s="153"/>
      <c r="C16" s="153"/>
      <c r="D16" s="153"/>
      <c r="E16" s="153"/>
      <c r="F16" s="154"/>
      <c r="G16" s="138"/>
      <c r="H16" s="152">
        <v>4</v>
      </c>
      <c r="I16" s="153"/>
      <c r="J16" s="153"/>
      <c r="K16" s="153"/>
      <c r="L16" s="153"/>
      <c r="M16" s="154"/>
    </row>
    <row r="17" spans="1:13" ht="19.5" customHeight="1" thickBot="1">
      <c r="A17" s="155"/>
      <c r="B17" s="156"/>
      <c r="C17" s="156"/>
      <c r="D17" s="156"/>
      <c r="E17" s="156"/>
      <c r="F17" s="157"/>
      <c r="G17" s="138"/>
      <c r="H17" s="155"/>
      <c r="I17" s="156"/>
      <c r="J17" s="156"/>
      <c r="K17" s="156"/>
      <c r="L17" s="156"/>
      <c r="M17" s="157"/>
    </row>
    <row r="18" spans="1:13" ht="19.5" customHeight="1" thickBot="1">
      <c r="A18" s="158" t="s">
        <v>131</v>
      </c>
      <c r="B18" s="159"/>
      <c r="C18" s="159"/>
      <c r="D18" s="159"/>
      <c r="E18" s="159"/>
      <c r="F18" s="160"/>
      <c r="G18" s="138"/>
      <c r="H18" s="158" t="s">
        <v>131</v>
      </c>
      <c r="I18" s="159"/>
      <c r="J18" s="159"/>
      <c r="K18" s="159"/>
      <c r="L18" s="159"/>
      <c r="M18" s="160"/>
    </row>
    <row r="19" spans="1:13" ht="13.5" thickTop="1">
      <c r="A19" s="161"/>
      <c r="B19" s="161"/>
      <c r="C19" s="161"/>
      <c r="D19" s="161"/>
      <c r="E19" s="161"/>
      <c r="F19" s="161"/>
      <c r="G19" s="138"/>
      <c r="H19" s="161"/>
      <c r="I19" s="161"/>
      <c r="J19" s="161"/>
      <c r="K19" s="161"/>
      <c r="L19" s="161"/>
      <c r="M19" s="161"/>
    </row>
    <row r="20" spans="1:13" ht="12.75">
      <c r="A20" s="161"/>
      <c r="B20" s="161"/>
      <c r="C20" s="161"/>
      <c r="D20" s="161"/>
      <c r="E20" s="161"/>
      <c r="F20" s="161"/>
      <c r="G20" s="138"/>
      <c r="H20" s="161"/>
      <c r="I20" s="161"/>
      <c r="J20" s="161"/>
      <c r="K20" s="161"/>
      <c r="L20" s="161"/>
      <c r="M20" s="161"/>
    </row>
    <row r="21" spans="1:13" ht="13.5" thickBot="1">
      <c r="A21" s="138"/>
      <c r="B21" s="138"/>
      <c r="C21" s="138"/>
      <c r="D21" s="138"/>
      <c r="E21" s="138"/>
      <c r="F21" s="138"/>
      <c r="G21" s="138"/>
      <c r="H21" s="138"/>
      <c r="I21" s="138"/>
      <c r="J21" s="138"/>
      <c r="K21" s="138"/>
      <c r="L21" s="138"/>
      <c r="M21" s="138"/>
    </row>
    <row r="22" spans="1:15" ht="13.5" thickTop="1">
      <c r="A22" s="139" t="str">
        <f>A5</f>
        <v>1.SV Pößneck-KSV Langenorla</v>
      </c>
      <c r="B22" s="140"/>
      <c r="C22" s="140"/>
      <c r="D22" s="140"/>
      <c r="E22" s="140"/>
      <c r="F22" s="141"/>
      <c r="G22" s="138"/>
      <c r="H22" s="139" t="str">
        <f>A5</f>
        <v>1.SV Pößneck-KSV Langenorla</v>
      </c>
      <c r="I22" s="140"/>
      <c r="J22" s="140"/>
      <c r="K22" s="140"/>
      <c r="L22" s="140"/>
      <c r="M22" s="141"/>
      <c r="O22" t="s">
        <v>89</v>
      </c>
    </row>
    <row r="23" spans="1:13" ht="13.5" thickBot="1">
      <c r="A23" s="142" t="s">
        <v>89</v>
      </c>
      <c r="B23" s="143" t="str">
        <f>B6</f>
        <v>SV Eliabrunnn</v>
      </c>
      <c r="C23" s="143"/>
      <c r="D23" s="143"/>
      <c r="E23" s="143"/>
      <c r="F23" s="144">
        <f>F6</f>
        <v>0</v>
      </c>
      <c r="G23" s="138"/>
      <c r="H23" s="142" t="s">
        <v>89</v>
      </c>
      <c r="I23" s="143" t="str">
        <f>B6</f>
        <v>SV Eliabrunnn</v>
      </c>
      <c r="J23" s="143"/>
      <c r="K23" s="143"/>
      <c r="L23" s="143"/>
      <c r="M23" s="144">
        <f>F6</f>
        <v>0</v>
      </c>
    </row>
    <row r="24" spans="1:13" ht="12.75">
      <c r="A24" s="145" t="s">
        <v>126</v>
      </c>
      <c r="B24" s="146"/>
      <c r="C24" s="146"/>
      <c r="D24" s="146"/>
      <c r="E24" s="146"/>
      <c r="F24" s="147"/>
      <c r="G24" s="138"/>
      <c r="H24" s="145" t="s">
        <v>126</v>
      </c>
      <c r="I24" s="146"/>
      <c r="J24" s="146"/>
      <c r="K24" s="146"/>
      <c r="L24" s="146"/>
      <c r="M24" s="147"/>
    </row>
    <row r="25" spans="1:13" ht="12.75">
      <c r="A25" s="148" t="s">
        <v>127</v>
      </c>
      <c r="B25" s="146"/>
      <c r="C25" s="146"/>
      <c r="D25" s="146"/>
      <c r="E25" s="146"/>
      <c r="F25" s="147"/>
      <c r="G25" s="138"/>
      <c r="H25" s="148" t="s">
        <v>127</v>
      </c>
      <c r="I25" s="146"/>
      <c r="J25" s="146"/>
      <c r="K25" s="146"/>
      <c r="L25" s="146"/>
      <c r="M25" s="147"/>
    </row>
    <row r="26" spans="1:13" ht="12.75">
      <c r="A26" s="145"/>
      <c r="B26" s="146"/>
      <c r="C26" s="146"/>
      <c r="D26" s="146"/>
      <c r="E26" s="146"/>
      <c r="F26" s="147"/>
      <c r="G26" s="138"/>
      <c r="H26" s="145"/>
      <c r="I26" s="146"/>
      <c r="J26" s="146"/>
      <c r="K26" s="146"/>
      <c r="L26" s="146"/>
      <c r="M26" s="147"/>
    </row>
    <row r="27" spans="1:13" ht="12.75">
      <c r="A27" s="145" t="s">
        <v>128</v>
      </c>
      <c r="B27" s="146"/>
      <c r="C27" s="146" t="str">
        <f>IF(DKB!B18=0,"",DKB!B18)</f>
        <v>Bielau, Maximilian</v>
      </c>
      <c r="D27" s="146"/>
      <c r="E27" s="146"/>
      <c r="F27" s="147"/>
      <c r="G27" s="138"/>
      <c r="H27" s="145" t="s">
        <v>128</v>
      </c>
      <c r="I27" s="146"/>
      <c r="J27" s="146" t="str">
        <f>IF(DKB!P18=0,"",DKB!P18)</f>
        <v>Franke, Stefan</v>
      </c>
      <c r="K27" s="146"/>
      <c r="L27" s="146"/>
      <c r="M27" s="147"/>
    </row>
    <row r="28" spans="1:13" ht="13.5" thickBot="1">
      <c r="A28" s="145"/>
      <c r="B28" s="146"/>
      <c r="C28" s="146"/>
      <c r="D28" s="146"/>
      <c r="E28" s="146"/>
      <c r="F28" s="147"/>
      <c r="G28" s="138"/>
      <c r="H28" s="145"/>
      <c r="I28" s="146"/>
      <c r="J28" s="146"/>
      <c r="K28" s="146"/>
      <c r="L28" s="146"/>
      <c r="M28" s="147"/>
    </row>
    <row r="29" spans="1:13" ht="13.5" thickBot="1">
      <c r="A29" s="149" t="s">
        <v>144</v>
      </c>
      <c r="B29" s="150" t="s">
        <v>129</v>
      </c>
      <c r="C29" s="150" t="s">
        <v>17</v>
      </c>
      <c r="D29" s="150" t="s">
        <v>130</v>
      </c>
      <c r="E29" s="150" t="s">
        <v>131</v>
      </c>
      <c r="F29" s="151" t="s">
        <v>132</v>
      </c>
      <c r="G29" s="138"/>
      <c r="H29" s="149" t="s">
        <v>144</v>
      </c>
      <c r="I29" s="150" t="s">
        <v>129</v>
      </c>
      <c r="J29" s="150" t="s">
        <v>17</v>
      </c>
      <c r="K29" s="150" t="s">
        <v>130</v>
      </c>
      <c r="L29" s="150" t="s">
        <v>131</v>
      </c>
      <c r="M29" s="151" t="s">
        <v>132</v>
      </c>
    </row>
    <row r="30" spans="1:13" ht="19.5" customHeight="1" thickBot="1">
      <c r="A30" s="149">
        <v>1</v>
      </c>
      <c r="B30" s="150"/>
      <c r="C30" s="150"/>
      <c r="D30" s="150"/>
      <c r="E30" s="150"/>
      <c r="F30" s="151"/>
      <c r="G30" s="138"/>
      <c r="H30" s="149">
        <v>1</v>
      </c>
      <c r="I30" s="150"/>
      <c r="J30" s="150"/>
      <c r="K30" s="150"/>
      <c r="L30" s="150"/>
      <c r="M30" s="151"/>
    </row>
    <row r="31" spans="1:13" ht="19.5" customHeight="1" thickBot="1">
      <c r="A31" s="149">
        <v>2</v>
      </c>
      <c r="B31" s="150"/>
      <c r="C31" s="150"/>
      <c r="D31" s="150"/>
      <c r="E31" s="150"/>
      <c r="F31" s="151"/>
      <c r="G31" s="138"/>
      <c r="H31" s="149">
        <v>2</v>
      </c>
      <c r="I31" s="150"/>
      <c r="J31" s="150"/>
      <c r="K31" s="150"/>
      <c r="L31" s="150"/>
      <c r="M31" s="151"/>
    </row>
    <row r="32" spans="1:18" ht="19.5" customHeight="1" thickBot="1">
      <c r="A32" s="149">
        <v>3</v>
      </c>
      <c r="B32" s="150"/>
      <c r="C32" s="150"/>
      <c r="D32" s="150"/>
      <c r="E32" s="150"/>
      <c r="F32" s="151"/>
      <c r="G32" s="138"/>
      <c r="H32" s="149">
        <v>3</v>
      </c>
      <c r="I32" s="150"/>
      <c r="J32" s="150"/>
      <c r="K32" s="150"/>
      <c r="L32" s="150"/>
      <c r="M32" s="151"/>
      <c r="R32" s="168"/>
    </row>
    <row r="33" spans="1:13" ht="19.5" customHeight="1" thickBot="1">
      <c r="A33" s="152">
        <v>4</v>
      </c>
      <c r="B33" s="153"/>
      <c r="C33" s="153"/>
      <c r="D33" s="153"/>
      <c r="E33" s="153"/>
      <c r="F33" s="154"/>
      <c r="G33" s="138"/>
      <c r="H33" s="152">
        <v>4</v>
      </c>
      <c r="I33" s="153"/>
      <c r="J33" s="153"/>
      <c r="K33" s="153"/>
      <c r="L33" s="153"/>
      <c r="M33" s="154"/>
    </row>
    <row r="34" spans="1:13" ht="19.5" customHeight="1" thickBot="1">
      <c r="A34" s="155" t="s">
        <v>89</v>
      </c>
      <c r="B34" s="156"/>
      <c r="C34" s="156"/>
      <c r="D34" s="156"/>
      <c r="E34" s="156"/>
      <c r="F34" s="157"/>
      <c r="G34" s="138"/>
      <c r="H34" s="155"/>
      <c r="I34" s="156"/>
      <c r="J34" s="156"/>
      <c r="K34" s="156"/>
      <c r="L34" s="156"/>
      <c r="M34" s="157"/>
    </row>
    <row r="35" spans="1:13" ht="19.5" customHeight="1" thickBot="1">
      <c r="A35" s="158" t="s">
        <v>131</v>
      </c>
      <c r="B35" s="159"/>
      <c r="C35" s="159"/>
      <c r="D35" s="159"/>
      <c r="E35" s="159"/>
      <c r="F35" s="160"/>
      <c r="G35" s="138"/>
      <c r="H35" s="158" t="s">
        <v>131</v>
      </c>
      <c r="I35" s="159"/>
      <c r="J35" s="159"/>
      <c r="K35" s="159"/>
      <c r="L35" s="159"/>
      <c r="M35" s="160"/>
    </row>
    <row r="36" spans="1:13" ht="13.5" thickTop="1">
      <c r="A36" s="161"/>
      <c r="B36" s="161"/>
      <c r="C36" s="161"/>
      <c r="D36" s="161"/>
      <c r="E36" s="161"/>
      <c r="F36" s="161"/>
      <c r="G36" s="138"/>
      <c r="H36" s="161"/>
      <c r="I36" s="161"/>
      <c r="J36" s="161"/>
      <c r="K36" s="161"/>
      <c r="L36" s="161"/>
      <c r="M36" s="161"/>
    </row>
    <row r="37" spans="1:13" ht="12.75">
      <c r="A37" s="161"/>
      <c r="B37" s="161"/>
      <c r="C37" s="161"/>
      <c r="D37" s="161"/>
      <c r="E37" s="161"/>
      <c r="F37" s="161"/>
      <c r="G37" s="138"/>
      <c r="H37" s="161"/>
      <c r="I37" s="161"/>
      <c r="J37" s="161"/>
      <c r="K37" s="161"/>
      <c r="L37" s="161"/>
      <c r="M37" s="161"/>
    </row>
    <row r="38" spans="1:13" ht="13.5" thickBot="1">
      <c r="A38" s="138"/>
      <c r="B38" s="138"/>
      <c r="C38" s="138"/>
      <c r="D38" s="138"/>
      <c r="E38" s="138"/>
      <c r="F38" s="138"/>
      <c r="G38" s="138"/>
      <c r="H38" s="138"/>
      <c r="I38" s="138"/>
      <c r="J38" s="138"/>
      <c r="K38" s="138"/>
      <c r="L38" s="138"/>
      <c r="M38" s="138"/>
    </row>
    <row r="39" spans="1:13" ht="13.5" thickTop="1">
      <c r="A39" s="139" t="str">
        <f>A5</f>
        <v>1.SV Pößneck-KSV Langenorla</v>
      </c>
      <c r="B39" s="140"/>
      <c r="C39" s="140"/>
      <c r="D39" s="140"/>
      <c r="E39" s="140"/>
      <c r="F39" s="141"/>
      <c r="G39" s="138"/>
      <c r="H39" s="139" t="str">
        <f>A5</f>
        <v>1.SV Pößneck-KSV Langenorla</v>
      </c>
      <c r="I39" s="140"/>
      <c r="J39" s="140"/>
      <c r="K39" s="140"/>
      <c r="L39" s="140"/>
      <c r="M39" s="141"/>
    </row>
    <row r="40" spans="1:13" ht="13.5" thickBot="1">
      <c r="A40" s="142" t="s">
        <v>89</v>
      </c>
      <c r="B40" s="143" t="str">
        <f>B6</f>
        <v>SV Eliabrunnn</v>
      </c>
      <c r="C40" s="143"/>
      <c r="D40" s="143"/>
      <c r="E40" s="143"/>
      <c r="F40" s="144">
        <f>F6</f>
        <v>0</v>
      </c>
      <c r="G40" s="138"/>
      <c r="H40" s="142" t="s">
        <v>89</v>
      </c>
      <c r="I40" s="143" t="str">
        <f>B6</f>
        <v>SV Eliabrunnn</v>
      </c>
      <c r="J40" s="143"/>
      <c r="K40" s="143"/>
      <c r="L40" s="143"/>
      <c r="M40" s="144">
        <f>F6</f>
        <v>0</v>
      </c>
    </row>
    <row r="41" spans="1:13" ht="12.75">
      <c r="A41" s="145" t="s">
        <v>126</v>
      </c>
      <c r="B41" s="146"/>
      <c r="C41" s="146"/>
      <c r="D41" s="146"/>
      <c r="E41" s="146"/>
      <c r="F41" s="147"/>
      <c r="G41" s="138"/>
      <c r="H41" s="145" t="s">
        <v>126</v>
      </c>
      <c r="I41" s="146"/>
      <c r="J41" s="146"/>
      <c r="K41" s="146"/>
      <c r="L41" s="146"/>
      <c r="M41" s="147"/>
    </row>
    <row r="42" spans="1:13" ht="12.75">
      <c r="A42" s="148" t="s">
        <v>127</v>
      </c>
      <c r="B42" s="146"/>
      <c r="C42" s="146"/>
      <c r="D42" s="146"/>
      <c r="E42" s="146"/>
      <c r="F42" s="147"/>
      <c r="G42" s="138"/>
      <c r="H42" s="148" t="s">
        <v>127</v>
      </c>
      <c r="I42" s="146"/>
      <c r="J42" s="146"/>
      <c r="K42" s="146"/>
      <c r="L42" s="146"/>
      <c r="M42" s="147"/>
    </row>
    <row r="43" spans="1:13" ht="12.75">
      <c r="A43" s="145"/>
      <c r="B43" s="146"/>
      <c r="C43" s="146"/>
      <c r="D43" s="146"/>
      <c r="E43" s="146"/>
      <c r="F43" s="147"/>
      <c r="G43" s="138"/>
      <c r="H43" s="145"/>
      <c r="I43" s="146"/>
      <c r="J43" s="146"/>
      <c r="K43" s="146"/>
      <c r="L43" s="146"/>
      <c r="M43" s="147"/>
    </row>
    <row r="44" spans="1:13" ht="12.75">
      <c r="A44" s="145" t="s">
        <v>128</v>
      </c>
      <c r="B44" s="146"/>
      <c r="C44" s="146" t="str">
        <f>IF(DKB!B25=0,"",DKB!B25)</f>
        <v>Frigo, Saliven</v>
      </c>
      <c r="D44" s="146"/>
      <c r="E44" s="146"/>
      <c r="F44" s="147"/>
      <c r="G44" s="138"/>
      <c r="H44" s="145" t="s">
        <v>128</v>
      </c>
      <c r="I44" s="146"/>
      <c r="J44" s="146" t="str">
        <f>IF(DKB!P25=0,"",DKB!P25)</f>
        <v>Ludwig, Felix</v>
      </c>
      <c r="K44" s="146"/>
      <c r="L44" s="146"/>
      <c r="M44" s="147"/>
    </row>
    <row r="45" spans="1:13" ht="13.5" thickBot="1">
      <c r="A45" s="145"/>
      <c r="B45" s="146"/>
      <c r="C45" s="146"/>
      <c r="D45" s="146"/>
      <c r="E45" s="146"/>
      <c r="F45" s="147"/>
      <c r="G45" s="138"/>
      <c r="H45" s="145"/>
      <c r="I45" s="146"/>
      <c r="J45" s="146"/>
      <c r="K45" s="146"/>
      <c r="L45" s="146"/>
      <c r="M45" s="147"/>
    </row>
    <row r="46" spans="1:13" ht="13.5" thickBot="1">
      <c r="A46" s="149" t="s">
        <v>144</v>
      </c>
      <c r="B46" s="150" t="s">
        <v>129</v>
      </c>
      <c r="C46" s="150" t="s">
        <v>17</v>
      </c>
      <c r="D46" s="150" t="s">
        <v>130</v>
      </c>
      <c r="E46" s="150" t="s">
        <v>131</v>
      </c>
      <c r="F46" s="151" t="s">
        <v>132</v>
      </c>
      <c r="G46" s="138"/>
      <c r="H46" s="149" t="s">
        <v>144</v>
      </c>
      <c r="I46" s="150" t="s">
        <v>129</v>
      </c>
      <c r="J46" s="150" t="s">
        <v>17</v>
      </c>
      <c r="K46" s="150" t="s">
        <v>130</v>
      </c>
      <c r="L46" s="150" t="s">
        <v>131</v>
      </c>
      <c r="M46" s="151" t="s">
        <v>132</v>
      </c>
    </row>
    <row r="47" spans="1:13" ht="19.5" customHeight="1" thickBot="1">
      <c r="A47" s="149">
        <v>1</v>
      </c>
      <c r="B47" s="150"/>
      <c r="C47" s="150"/>
      <c r="D47" s="150"/>
      <c r="E47" s="150"/>
      <c r="F47" s="151"/>
      <c r="G47" s="138"/>
      <c r="H47" s="149">
        <v>1</v>
      </c>
      <c r="I47" s="150"/>
      <c r="J47" s="150"/>
      <c r="K47" s="150"/>
      <c r="L47" s="150"/>
      <c r="M47" s="151"/>
    </row>
    <row r="48" spans="1:13" ht="19.5" customHeight="1" thickBot="1">
      <c r="A48" s="149">
        <v>2</v>
      </c>
      <c r="B48" s="150"/>
      <c r="C48" s="150"/>
      <c r="D48" s="150"/>
      <c r="E48" s="150"/>
      <c r="F48" s="151"/>
      <c r="G48" s="138"/>
      <c r="H48" s="149">
        <v>2</v>
      </c>
      <c r="I48" s="150"/>
      <c r="J48" s="150"/>
      <c r="K48" s="150"/>
      <c r="L48" s="150"/>
      <c r="M48" s="151"/>
    </row>
    <row r="49" spans="1:13" ht="19.5" customHeight="1" thickBot="1">
      <c r="A49" s="149">
        <v>3</v>
      </c>
      <c r="B49" s="150"/>
      <c r="C49" s="150"/>
      <c r="D49" s="150"/>
      <c r="E49" s="150"/>
      <c r="F49" s="151"/>
      <c r="G49" s="138"/>
      <c r="H49" s="149">
        <v>3</v>
      </c>
      <c r="I49" s="150"/>
      <c r="J49" s="150"/>
      <c r="K49" s="150"/>
      <c r="L49" s="150"/>
      <c r="M49" s="151"/>
    </row>
    <row r="50" spans="1:13" ht="19.5" customHeight="1" thickBot="1">
      <c r="A50" s="152">
        <v>4</v>
      </c>
      <c r="B50" s="153"/>
      <c r="C50" s="153"/>
      <c r="D50" s="153"/>
      <c r="E50" s="153"/>
      <c r="F50" s="154"/>
      <c r="G50" s="138"/>
      <c r="H50" s="152">
        <v>4</v>
      </c>
      <c r="I50" s="153"/>
      <c r="J50" s="153"/>
      <c r="K50" s="153"/>
      <c r="L50" s="153"/>
      <c r="M50" s="154"/>
    </row>
    <row r="51" spans="1:13" ht="19.5" customHeight="1" thickBot="1">
      <c r="A51" s="155"/>
      <c r="B51" s="156"/>
      <c r="C51" s="156"/>
      <c r="D51" s="156"/>
      <c r="E51" s="156"/>
      <c r="F51" s="157"/>
      <c r="G51" s="138"/>
      <c r="H51" s="155"/>
      <c r="I51" s="156"/>
      <c r="J51" s="156"/>
      <c r="K51" s="156"/>
      <c r="L51" s="156"/>
      <c r="M51" s="157"/>
    </row>
    <row r="52" spans="1:13" ht="19.5" customHeight="1" thickBot="1">
      <c r="A52" s="158" t="s">
        <v>131</v>
      </c>
      <c r="B52" s="159"/>
      <c r="C52" s="159"/>
      <c r="D52" s="159"/>
      <c r="E52" s="159"/>
      <c r="F52" s="160"/>
      <c r="G52" s="138"/>
      <c r="H52" s="158" t="s">
        <v>131</v>
      </c>
      <c r="I52" s="159"/>
      <c r="J52" s="159"/>
      <c r="K52" s="159"/>
      <c r="L52" s="159"/>
      <c r="M52" s="160"/>
    </row>
    <row r="53" spans="1:13" ht="13.5" customHeight="1" thickTop="1">
      <c r="A53" s="162"/>
      <c r="B53" s="161"/>
      <c r="C53" s="161"/>
      <c r="D53" s="161"/>
      <c r="E53" s="161"/>
      <c r="F53" s="161"/>
      <c r="G53" s="138"/>
      <c r="H53" s="162"/>
      <c r="I53" s="161"/>
      <c r="J53" s="161"/>
      <c r="K53" s="161"/>
      <c r="L53" s="161"/>
      <c r="M53" s="161"/>
    </row>
    <row r="54" spans="1:13" ht="12.75" customHeight="1">
      <c r="A54" s="162"/>
      <c r="B54" s="161"/>
      <c r="C54" s="161"/>
      <c r="D54" s="161"/>
      <c r="E54" s="161"/>
      <c r="F54" s="161"/>
      <c r="G54" s="138"/>
      <c r="H54" s="162"/>
      <c r="I54" s="161"/>
      <c r="J54" s="161"/>
      <c r="K54" s="161"/>
      <c r="L54" s="161"/>
      <c r="M54" s="161"/>
    </row>
    <row r="55" spans="1:13" ht="13.5" thickBot="1">
      <c r="A55" s="138"/>
      <c r="B55" s="138"/>
      <c r="C55" s="138"/>
      <c r="D55" s="138"/>
      <c r="E55" s="138"/>
      <c r="F55" s="138"/>
      <c r="G55" s="138"/>
      <c r="H55" s="138"/>
      <c r="I55" s="138"/>
      <c r="J55" s="138"/>
      <c r="K55" s="138"/>
      <c r="L55" s="138"/>
      <c r="M55" s="138"/>
    </row>
    <row r="56" spans="1:13" ht="13.5" thickTop="1">
      <c r="A56" s="139" t="str">
        <f>A5</f>
        <v>1.SV Pößneck-KSV Langenorla</v>
      </c>
      <c r="B56" s="140"/>
      <c r="C56" s="140"/>
      <c r="D56" s="140"/>
      <c r="E56" s="140"/>
      <c r="F56" s="141"/>
      <c r="G56" s="138"/>
      <c r="H56" s="139" t="str">
        <f>A5</f>
        <v>1.SV Pößneck-KSV Langenorla</v>
      </c>
      <c r="I56" s="140"/>
      <c r="J56" s="140"/>
      <c r="K56" s="140"/>
      <c r="L56" s="140"/>
      <c r="M56" s="141"/>
    </row>
    <row r="57" spans="1:13" ht="13.5" thickBot="1">
      <c r="A57" s="142"/>
      <c r="B57" s="143" t="str">
        <f>B6</f>
        <v>SV Eliabrunnn</v>
      </c>
      <c r="C57" s="143"/>
      <c r="D57" s="143"/>
      <c r="E57" s="143"/>
      <c r="F57" s="144">
        <f>F6</f>
        <v>0</v>
      </c>
      <c r="G57" s="138"/>
      <c r="H57" s="142" t="s">
        <v>89</v>
      </c>
      <c r="I57" s="143" t="str">
        <f>B6</f>
        <v>SV Eliabrunnn</v>
      </c>
      <c r="J57" s="143"/>
      <c r="K57" s="143"/>
      <c r="L57" s="143"/>
      <c r="M57" s="144">
        <f>F6</f>
        <v>0</v>
      </c>
    </row>
    <row r="58" spans="1:13" ht="12.75">
      <c r="A58" s="145" t="s">
        <v>126</v>
      </c>
      <c r="B58" s="146"/>
      <c r="C58" s="146"/>
      <c r="D58" s="146"/>
      <c r="E58" s="146"/>
      <c r="F58" s="147"/>
      <c r="G58" s="138"/>
      <c r="H58" s="145" t="s">
        <v>126</v>
      </c>
      <c r="I58" s="146"/>
      <c r="J58" s="146"/>
      <c r="K58" s="146"/>
      <c r="L58" s="146"/>
      <c r="M58" s="147"/>
    </row>
    <row r="59" spans="1:13" ht="12.75">
      <c r="A59" s="148" t="s">
        <v>127</v>
      </c>
      <c r="B59" s="146"/>
      <c r="C59" s="146"/>
      <c r="D59" s="146"/>
      <c r="E59" s="146"/>
      <c r="F59" s="147"/>
      <c r="G59" s="138"/>
      <c r="H59" s="148" t="s">
        <v>127</v>
      </c>
      <c r="I59" s="146"/>
      <c r="J59" s="146"/>
      <c r="K59" s="146"/>
      <c r="L59" s="146"/>
      <c r="M59" s="147"/>
    </row>
    <row r="60" spans="1:13" ht="12.75">
      <c r="A60" s="145"/>
      <c r="B60" s="146"/>
      <c r="C60" s="146"/>
      <c r="D60" s="146"/>
      <c r="E60" s="146"/>
      <c r="F60" s="147"/>
      <c r="G60" s="138"/>
      <c r="H60" s="145"/>
      <c r="I60" s="146"/>
      <c r="J60" s="146"/>
      <c r="K60" s="146"/>
      <c r="L60" s="146"/>
      <c r="M60" s="147"/>
    </row>
    <row r="61" spans="1:13" ht="12.75">
      <c r="A61" s="145" t="s">
        <v>128</v>
      </c>
      <c r="B61" s="146"/>
      <c r="C61" s="146" t="str">
        <f>IF(DKB!B32=0,"",DKB!B32)</f>
        <v>Lauer, Oskar</v>
      </c>
      <c r="D61" s="146"/>
      <c r="E61" s="146"/>
      <c r="F61" s="147"/>
      <c r="G61" s="138"/>
      <c r="H61" s="145" t="s">
        <v>128</v>
      </c>
      <c r="I61" s="146"/>
      <c r="J61" s="146" t="str">
        <f>IF(DKB!P32=0,"",DKB!P32)</f>
        <v>Jahn, Niklas</v>
      </c>
      <c r="K61" s="146"/>
      <c r="L61" s="146"/>
      <c r="M61" s="147"/>
    </row>
    <row r="62" spans="1:13" ht="13.5" thickBot="1">
      <c r="A62" s="145"/>
      <c r="B62" s="146"/>
      <c r="C62" s="146"/>
      <c r="D62" s="146"/>
      <c r="E62" s="146"/>
      <c r="F62" s="147"/>
      <c r="G62" s="138"/>
      <c r="H62" s="145"/>
      <c r="I62" s="146"/>
      <c r="J62" s="146"/>
      <c r="K62" s="146"/>
      <c r="L62" s="146"/>
      <c r="M62" s="147"/>
    </row>
    <row r="63" spans="1:13" ht="13.5" customHeight="1" thickBot="1">
      <c r="A63" s="149" t="s">
        <v>144</v>
      </c>
      <c r="B63" s="150" t="s">
        <v>129</v>
      </c>
      <c r="C63" s="150" t="s">
        <v>17</v>
      </c>
      <c r="D63" s="150" t="s">
        <v>130</v>
      </c>
      <c r="E63" s="150" t="s">
        <v>131</v>
      </c>
      <c r="F63" s="151" t="s">
        <v>132</v>
      </c>
      <c r="G63" s="138"/>
      <c r="H63" s="149" t="s">
        <v>144</v>
      </c>
      <c r="I63" s="150" t="s">
        <v>129</v>
      </c>
      <c r="J63" s="150" t="s">
        <v>17</v>
      </c>
      <c r="K63" s="150" t="s">
        <v>130</v>
      </c>
      <c r="L63" s="150" t="s">
        <v>131</v>
      </c>
      <c r="M63" s="151" t="s">
        <v>132</v>
      </c>
    </row>
    <row r="64" spans="1:13" ht="19.5" customHeight="1" thickBot="1">
      <c r="A64" s="149">
        <v>1</v>
      </c>
      <c r="B64" s="150"/>
      <c r="C64" s="150"/>
      <c r="D64" s="150"/>
      <c r="E64" s="150"/>
      <c r="F64" s="151"/>
      <c r="G64" s="138"/>
      <c r="H64" s="149">
        <v>1</v>
      </c>
      <c r="I64" s="150"/>
      <c r="J64" s="150"/>
      <c r="K64" s="150"/>
      <c r="L64" s="150"/>
      <c r="M64" s="151"/>
    </row>
    <row r="65" spans="1:13" ht="19.5" customHeight="1" thickBot="1">
      <c r="A65" s="149">
        <v>2</v>
      </c>
      <c r="B65" s="150"/>
      <c r="C65" s="150"/>
      <c r="D65" s="150"/>
      <c r="E65" s="150"/>
      <c r="F65" s="151"/>
      <c r="G65" s="138"/>
      <c r="H65" s="149">
        <v>2</v>
      </c>
      <c r="I65" s="150"/>
      <c r="J65" s="150"/>
      <c r="K65" s="150"/>
      <c r="L65" s="150"/>
      <c r="M65" s="151"/>
    </row>
    <row r="66" spans="1:13" ht="19.5" customHeight="1" thickBot="1">
      <c r="A66" s="149">
        <v>3</v>
      </c>
      <c r="B66" s="150"/>
      <c r="C66" s="150"/>
      <c r="D66" s="150"/>
      <c r="E66" s="150"/>
      <c r="F66" s="151"/>
      <c r="G66" s="138"/>
      <c r="H66" s="149">
        <v>3</v>
      </c>
      <c r="I66" s="150"/>
      <c r="J66" s="150"/>
      <c r="K66" s="150"/>
      <c r="L66" s="150"/>
      <c r="M66" s="151"/>
    </row>
    <row r="67" spans="1:13" ht="19.5" customHeight="1" thickBot="1">
      <c r="A67" s="152">
        <v>4</v>
      </c>
      <c r="B67" s="153"/>
      <c r="C67" s="153"/>
      <c r="D67" s="153"/>
      <c r="E67" s="153"/>
      <c r="F67" s="154"/>
      <c r="G67" s="138"/>
      <c r="H67" s="152">
        <v>4</v>
      </c>
      <c r="I67" s="153"/>
      <c r="J67" s="153"/>
      <c r="K67" s="153"/>
      <c r="L67" s="153"/>
      <c r="M67" s="154"/>
    </row>
    <row r="68" spans="1:13" ht="19.5" customHeight="1" thickBot="1">
      <c r="A68" s="155"/>
      <c r="B68" s="156"/>
      <c r="C68" s="156"/>
      <c r="D68" s="156"/>
      <c r="E68" s="156"/>
      <c r="F68" s="157"/>
      <c r="G68" s="138"/>
      <c r="H68" s="155"/>
      <c r="I68" s="156"/>
      <c r="J68" s="156"/>
      <c r="K68" s="156"/>
      <c r="L68" s="156"/>
      <c r="M68" s="157"/>
    </row>
    <row r="69" spans="1:13" ht="19.5" customHeight="1" thickBot="1">
      <c r="A69" s="158" t="s">
        <v>131</v>
      </c>
      <c r="B69" s="159"/>
      <c r="C69" s="159"/>
      <c r="D69" s="159"/>
      <c r="E69" s="159"/>
      <c r="F69" s="160"/>
      <c r="G69" s="138"/>
      <c r="H69" s="158" t="s">
        <v>131</v>
      </c>
      <c r="I69" s="159"/>
      <c r="J69" s="159"/>
      <c r="K69" s="159"/>
      <c r="L69" s="159"/>
      <c r="M69" s="160"/>
    </row>
    <row r="70" spans="1:13" ht="13.5" thickTop="1">
      <c r="A70" s="161"/>
      <c r="B70" s="161"/>
      <c r="C70" s="161"/>
      <c r="D70" s="161"/>
      <c r="E70" s="161"/>
      <c r="F70" s="161"/>
      <c r="G70" s="138"/>
      <c r="H70" s="161"/>
      <c r="I70" s="161"/>
      <c r="J70" s="161"/>
      <c r="K70" s="161"/>
      <c r="L70" s="161"/>
      <c r="M70" s="161"/>
    </row>
    <row r="71" spans="1:13" ht="12.75">
      <c r="A71" s="161"/>
      <c r="B71" s="161"/>
      <c r="C71" s="161"/>
      <c r="D71" s="161"/>
      <c r="E71" s="161"/>
      <c r="F71" s="161"/>
      <c r="G71" s="138"/>
      <c r="H71" s="161"/>
      <c r="I71" s="161"/>
      <c r="J71" s="161"/>
      <c r="K71" s="161"/>
      <c r="L71" s="161"/>
      <c r="M71" s="161"/>
    </row>
    <row r="72" spans="1:13" ht="13.5" thickBot="1">
      <c r="A72" s="138"/>
      <c r="B72" s="138"/>
      <c r="C72" s="138"/>
      <c r="D72" s="138"/>
      <c r="E72" s="138"/>
      <c r="F72" s="138"/>
      <c r="G72" s="138"/>
      <c r="H72" s="138"/>
      <c r="I72" s="138"/>
      <c r="J72" s="138"/>
      <c r="K72" s="138"/>
      <c r="L72" s="138"/>
      <c r="M72" s="138"/>
    </row>
    <row r="73" spans="1:13" ht="13.5" thickTop="1">
      <c r="A73" s="139" t="str">
        <f>A5</f>
        <v>1.SV Pößneck-KSV Langenorla</v>
      </c>
      <c r="B73" s="140"/>
      <c r="C73" s="140"/>
      <c r="D73" s="140"/>
      <c r="E73" s="140"/>
      <c r="F73" s="141"/>
      <c r="G73" s="138"/>
      <c r="H73" s="139" t="str">
        <f>A5</f>
        <v>1.SV Pößneck-KSV Langenorla</v>
      </c>
      <c r="I73" s="140"/>
      <c r="J73" s="140"/>
      <c r="K73" s="140"/>
      <c r="L73" s="140"/>
      <c r="M73" s="141"/>
    </row>
    <row r="74" spans="1:13" ht="13.5" thickBot="1">
      <c r="A74" s="142" t="s">
        <v>89</v>
      </c>
      <c r="B74" s="143" t="str">
        <f>B6</f>
        <v>SV Eliabrunnn</v>
      </c>
      <c r="C74" s="143"/>
      <c r="D74" s="143"/>
      <c r="E74" s="143"/>
      <c r="F74" s="144">
        <f>F6</f>
        <v>0</v>
      </c>
      <c r="G74" s="138"/>
      <c r="H74" s="142" t="s">
        <v>89</v>
      </c>
      <c r="I74" s="143" t="str">
        <f>B6</f>
        <v>SV Eliabrunnn</v>
      </c>
      <c r="J74" s="143"/>
      <c r="K74" s="143"/>
      <c r="L74" s="143"/>
      <c r="M74" s="144">
        <f>F6</f>
        <v>0</v>
      </c>
    </row>
    <row r="75" spans="1:13" ht="12.75">
      <c r="A75" s="145" t="s">
        <v>126</v>
      </c>
      <c r="B75" s="146"/>
      <c r="C75" s="146"/>
      <c r="D75" s="146"/>
      <c r="E75" s="146"/>
      <c r="F75" s="147"/>
      <c r="G75" s="138"/>
      <c r="H75" s="145" t="s">
        <v>126</v>
      </c>
      <c r="I75" s="146"/>
      <c r="J75" s="146"/>
      <c r="K75" s="146"/>
      <c r="L75" s="146"/>
      <c r="M75" s="147"/>
    </row>
    <row r="76" spans="1:13" ht="12.75">
      <c r="A76" s="148" t="s">
        <v>127</v>
      </c>
      <c r="B76" s="146"/>
      <c r="C76" s="146"/>
      <c r="D76" s="146"/>
      <c r="E76" s="146"/>
      <c r="F76" s="147"/>
      <c r="G76" s="138"/>
      <c r="H76" s="148" t="s">
        <v>127</v>
      </c>
      <c r="I76" s="146"/>
      <c r="J76" s="146"/>
      <c r="K76" s="146"/>
      <c r="L76" s="146"/>
      <c r="M76" s="147"/>
    </row>
    <row r="77" spans="1:13" ht="12.75">
      <c r="A77" s="145"/>
      <c r="B77" s="146"/>
      <c r="C77" s="146"/>
      <c r="D77" s="146"/>
      <c r="E77" s="146"/>
      <c r="F77" s="147"/>
      <c r="G77" s="138"/>
      <c r="H77" s="145"/>
      <c r="I77" s="146"/>
      <c r="J77" s="146"/>
      <c r="K77" s="146"/>
      <c r="L77" s="146"/>
      <c r="M77" s="147"/>
    </row>
    <row r="78" spans="1:13" ht="12.75">
      <c r="A78" s="145" t="s">
        <v>128</v>
      </c>
      <c r="B78" s="146"/>
      <c r="C78" s="146" t="str">
        <f>IF(DKB!B39=0,"",DKB!B39)</f>
        <v>Köchel, Hannes</v>
      </c>
      <c r="D78" s="146"/>
      <c r="E78" s="146"/>
      <c r="F78" s="147"/>
      <c r="G78" s="138"/>
      <c r="H78" s="145" t="s">
        <v>128</v>
      </c>
      <c r="I78" s="146"/>
      <c r="J78" s="146" t="str">
        <f>IF(DKB!P39=0,"",DKB!P39)</f>
        <v>Jacobi, Bianca</v>
      </c>
      <c r="K78" s="146"/>
      <c r="L78" s="146"/>
      <c r="M78" s="147"/>
    </row>
    <row r="79" spans="1:13" ht="13.5" thickBot="1">
      <c r="A79" s="145"/>
      <c r="B79" s="146"/>
      <c r="C79" s="146"/>
      <c r="D79" s="146"/>
      <c r="E79" s="146"/>
      <c r="F79" s="147"/>
      <c r="G79" s="138"/>
      <c r="H79" s="145"/>
      <c r="I79" s="146"/>
      <c r="J79" s="146"/>
      <c r="K79" s="146"/>
      <c r="L79" s="146"/>
      <c r="M79" s="147"/>
    </row>
    <row r="80" spans="1:13" ht="13.5" customHeight="1" thickBot="1">
      <c r="A80" s="149" t="s">
        <v>144</v>
      </c>
      <c r="B80" s="150" t="s">
        <v>129</v>
      </c>
      <c r="C80" s="150" t="s">
        <v>17</v>
      </c>
      <c r="D80" s="150" t="s">
        <v>130</v>
      </c>
      <c r="E80" s="150" t="s">
        <v>131</v>
      </c>
      <c r="F80" s="151" t="s">
        <v>132</v>
      </c>
      <c r="G80" s="138"/>
      <c r="H80" s="149" t="s">
        <v>144</v>
      </c>
      <c r="I80" s="150" t="s">
        <v>129</v>
      </c>
      <c r="J80" s="150" t="s">
        <v>17</v>
      </c>
      <c r="K80" s="150" t="s">
        <v>130</v>
      </c>
      <c r="L80" s="150" t="s">
        <v>131</v>
      </c>
      <c r="M80" s="151" t="s">
        <v>132</v>
      </c>
    </row>
    <row r="81" spans="1:13" ht="19.5" customHeight="1" thickBot="1">
      <c r="A81" s="149">
        <v>1</v>
      </c>
      <c r="B81" s="150"/>
      <c r="C81" s="150"/>
      <c r="D81" s="150"/>
      <c r="E81" s="150"/>
      <c r="F81" s="151"/>
      <c r="G81" s="138"/>
      <c r="H81" s="149">
        <v>1</v>
      </c>
      <c r="I81" s="150"/>
      <c r="J81" s="150"/>
      <c r="K81" s="150"/>
      <c r="L81" s="150"/>
      <c r="M81" s="151"/>
    </row>
    <row r="82" spans="1:13" ht="19.5" customHeight="1" thickBot="1">
      <c r="A82" s="149">
        <v>2</v>
      </c>
      <c r="B82" s="150"/>
      <c r="C82" s="150"/>
      <c r="D82" s="150"/>
      <c r="E82" s="150"/>
      <c r="F82" s="151"/>
      <c r="G82" s="138"/>
      <c r="H82" s="149">
        <v>2</v>
      </c>
      <c r="I82" s="150"/>
      <c r="J82" s="150"/>
      <c r="K82" s="150"/>
      <c r="L82" s="150"/>
      <c r="M82" s="151"/>
    </row>
    <row r="83" spans="1:13" ht="19.5" customHeight="1" thickBot="1">
      <c r="A83" s="149">
        <v>3</v>
      </c>
      <c r="B83" s="150"/>
      <c r="C83" s="150"/>
      <c r="D83" s="150"/>
      <c r="E83" s="150"/>
      <c r="F83" s="151"/>
      <c r="G83" s="138"/>
      <c r="H83" s="149">
        <v>3</v>
      </c>
      <c r="I83" s="150"/>
      <c r="J83" s="150"/>
      <c r="K83" s="150"/>
      <c r="L83" s="150"/>
      <c r="M83" s="151"/>
    </row>
    <row r="84" spans="1:13" ht="19.5" customHeight="1" thickBot="1">
      <c r="A84" s="152">
        <v>4</v>
      </c>
      <c r="B84" s="153"/>
      <c r="C84" s="153"/>
      <c r="D84" s="153"/>
      <c r="E84" s="153"/>
      <c r="F84" s="154"/>
      <c r="G84" s="138"/>
      <c r="H84" s="152">
        <v>4</v>
      </c>
      <c r="I84" s="153"/>
      <c r="J84" s="153"/>
      <c r="K84" s="153"/>
      <c r="L84" s="153"/>
      <c r="M84" s="154"/>
    </row>
    <row r="85" spans="1:13" ht="19.5" customHeight="1" thickBot="1">
      <c r="A85" s="155" t="s">
        <v>89</v>
      </c>
      <c r="B85" s="156"/>
      <c r="C85" s="156"/>
      <c r="D85" s="156"/>
      <c r="E85" s="156"/>
      <c r="F85" s="157"/>
      <c r="G85" s="138"/>
      <c r="H85" s="155"/>
      <c r="I85" s="156"/>
      <c r="J85" s="156"/>
      <c r="K85" s="156"/>
      <c r="L85" s="156"/>
      <c r="M85" s="157"/>
    </row>
    <row r="86" spans="1:13" ht="19.5" customHeight="1" thickBot="1">
      <c r="A86" s="158" t="s">
        <v>131</v>
      </c>
      <c r="B86" s="159"/>
      <c r="C86" s="159"/>
      <c r="D86" s="159"/>
      <c r="E86" s="159"/>
      <c r="F86" s="160"/>
      <c r="G86" s="138"/>
      <c r="H86" s="158" t="s">
        <v>131</v>
      </c>
      <c r="I86" s="159"/>
      <c r="J86" s="159"/>
      <c r="K86" s="159"/>
      <c r="L86" s="159"/>
      <c r="M86" s="160"/>
    </row>
    <row r="87" spans="1:13" ht="13.5" thickTop="1">
      <c r="A87" s="161"/>
      <c r="B87" s="161"/>
      <c r="C87" s="161"/>
      <c r="D87" s="161"/>
      <c r="E87" s="161"/>
      <c r="F87" s="161"/>
      <c r="G87" s="138"/>
      <c r="H87" s="161"/>
      <c r="I87" s="161"/>
      <c r="J87" s="161"/>
      <c r="K87" s="161"/>
      <c r="L87" s="161"/>
      <c r="M87" s="161"/>
    </row>
    <row r="88" spans="1:13" ht="12.75">
      <c r="A88" s="161"/>
      <c r="B88" s="161"/>
      <c r="C88" s="161"/>
      <c r="D88" s="161"/>
      <c r="E88" s="161"/>
      <c r="F88" s="161"/>
      <c r="G88" s="138"/>
      <c r="H88" s="161"/>
      <c r="I88" s="161"/>
      <c r="J88" s="161"/>
      <c r="K88" s="161"/>
      <c r="L88" s="161"/>
      <c r="M88" s="161"/>
    </row>
    <row r="89" spans="1:13" ht="13.5" thickBot="1">
      <c r="A89" s="138"/>
      <c r="B89" s="138"/>
      <c r="C89" s="138"/>
      <c r="D89" s="138"/>
      <c r="E89" s="138"/>
      <c r="F89" s="138"/>
      <c r="G89" s="138"/>
      <c r="H89" s="138"/>
      <c r="I89" s="138"/>
      <c r="J89" s="138"/>
      <c r="K89" s="138"/>
      <c r="L89" s="138"/>
      <c r="M89" s="138"/>
    </row>
    <row r="90" spans="1:13" ht="13.5" thickTop="1">
      <c r="A90" s="139" t="str">
        <f>A5</f>
        <v>1.SV Pößneck-KSV Langenorla</v>
      </c>
      <c r="B90" s="140"/>
      <c r="C90" s="140"/>
      <c r="D90" s="140"/>
      <c r="E90" s="140"/>
      <c r="F90" s="141"/>
      <c r="G90" s="138"/>
      <c r="H90" s="139" t="str">
        <f>A5</f>
        <v>1.SV Pößneck-KSV Langenorla</v>
      </c>
      <c r="I90" s="140"/>
      <c r="J90" s="140"/>
      <c r="K90" s="140"/>
      <c r="L90" s="140"/>
      <c r="M90" s="141"/>
    </row>
    <row r="91" spans="1:13" ht="13.5" thickBot="1">
      <c r="A91" s="142" t="s">
        <v>89</v>
      </c>
      <c r="B91" s="143" t="str">
        <f>B6</f>
        <v>SV Eliabrunnn</v>
      </c>
      <c r="C91" s="143"/>
      <c r="D91" s="143"/>
      <c r="E91" s="143"/>
      <c r="F91" s="144">
        <f>F6</f>
        <v>0</v>
      </c>
      <c r="G91" s="138"/>
      <c r="H91" s="142" t="s">
        <v>89</v>
      </c>
      <c r="I91" s="143" t="str">
        <f>B6</f>
        <v>SV Eliabrunnn</v>
      </c>
      <c r="J91" s="143"/>
      <c r="K91" s="143"/>
      <c r="L91" s="143"/>
      <c r="M91" s="144">
        <f>F6</f>
        <v>0</v>
      </c>
    </row>
    <row r="92" spans="1:13" ht="12.75">
      <c r="A92" s="145" t="s">
        <v>126</v>
      </c>
      <c r="B92" s="146"/>
      <c r="C92" s="146"/>
      <c r="D92" s="146"/>
      <c r="E92" s="146"/>
      <c r="F92" s="147"/>
      <c r="G92" s="138"/>
      <c r="H92" s="145" t="s">
        <v>126</v>
      </c>
      <c r="I92" s="146"/>
      <c r="J92" s="146"/>
      <c r="K92" s="146"/>
      <c r="L92" s="146"/>
      <c r="M92" s="147"/>
    </row>
    <row r="93" spans="1:13" ht="12.75">
      <c r="A93" s="148" t="s">
        <v>127</v>
      </c>
      <c r="B93" s="146"/>
      <c r="C93" s="146"/>
      <c r="D93" s="146"/>
      <c r="E93" s="146"/>
      <c r="F93" s="147"/>
      <c r="G93" s="138"/>
      <c r="H93" s="148" t="s">
        <v>127</v>
      </c>
      <c r="I93" s="146"/>
      <c r="J93" s="146"/>
      <c r="K93" s="146"/>
      <c r="L93" s="146"/>
      <c r="M93" s="147"/>
    </row>
    <row r="94" spans="1:13" ht="12.75">
      <c r="A94" s="145"/>
      <c r="B94" s="146"/>
      <c r="C94" s="146"/>
      <c r="D94" s="146"/>
      <c r="E94" s="146"/>
      <c r="F94" s="147"/>
      <c r="G94" s="138"/>
      <c r="H94" s="145"/>
      <c r="I94" s="146"/>
      <c r="J94" s="146"/>
      <c r="K94" s="146"/>
      <c r="L94" s="146"/>
      <c r="M94" s="147"/>
    </row>
    <row r="95" spans="1:13" ht="12.75">
      <c r="A95" s="145" t="s">
        <v>128</v>
      </c>
      <c r="B95" s="146"/>
      <c r="C95" s="146" t="str">
        <f>IF(DKB!B46=0,"",DKB!B46)</f>
        <v>Veligi, Aurent</v>
      </c>
      <c r="D95" s="146"/>
      <c r="E95" s="146"/>
      <c r="F95" s="147"/>
      <c r="G95" s="138"/>
      <c r="H95" s="145" t="s">
        <v>128</v>
      </c>
      <c r="I95" s="146"/>
      <c r="J95" s="146" t="str">
        <f>IF(DKB!P46=0,"",DKB!P46)</f>
        <v>Michel, Kim</v>
      </c>
      <c r="K95" s="146"/>
      <c r="L95" s="146"/>
      <c r="M95" s="147"/>
    </row>
    <row r="96" spans="1:13" ht="13.5" thickBot="1">
      <c r="A96" s="145"/>
      <c r="B96" s="146"/>
      <c r="C96" s="146"/>
      <c r="D96" s="146"/>
      <c r="E96" s="146"/>
      <c r="F96" s="147"/>
      <c r="G96" s="138"/>
      <c r="H96" s="145"/>
      <c r="I96" s="146"/>
      <c r="J96" s="146"/>
      <c r="K96" s="146"/>
      <c r="L96" s="146"/>
      <c r="M96" s="147"/>
    </row>
    <row r="97" spans="1:13" ht="13.5" customHeight="1" thickBot="1">
      <c r="A97" s="149" t="s">
        <v>144</v>
      </c>
      <c r="B97" s="150" t="s">
        <v>129</v>
      </c>
      <c r="C97" s="150" t="s">
        <v>17</v>
      </c>
      <c r="D97" s="150" t="s">
        <v>130</v>
      </c>
      <c r="E97" s="150" t="s">
        <v>131</v>
      </c>
      <c r="F97" s="151" t="s">
        <v>132</v>
      </c>
      <c r="G97" s="138"/>
      <c r="H97" s="149" t="s">
        <v>144</v>
      </c>
      <c r="I97" s="150" t="s">
        <v>129</v>
      </c>
      <c r="J97" s="150" t="s">
        <v>17</v>
      </c>
      <c r="K97" s="150" t="s">
        <v>130</v>
      </c>
      <c r="L97" s="150" t="s">
        <v>131</v>
      </c>
      <c r="M97" s="151" t="s">
        <v>132</v>
      </c>
    </row>
    <row r="98" spans="1:13" ht="19.5" customHeight="1" thickBot="1">
      <c r="A98" s="149">
        <v>1</v>
      </c>
      <c r="B98" s="150"/>
      <c r="C98" s="150"/>
      <c r="D98" s="150"/>
      <c r="E98" s="150"/>
      <c r="F98" s="151"/>
      <c r="G98" s="138"/>
      <c r="H98" s="149">
        <v>1</v>
      </c>
      <c r="I98" s="150"/>
      <c r="J98" s="150"/>
      <c r="K98" s="150"/>
      <c r="L98" s="150"/>
      <c r="M98" s="151"/>
    </row>
    <row r="99" spans="1:13" ht="19.5" customHeight="1" thickBot="1">
      <c r="A99" s="149">
        <v>2</v>
      </c>
      <c r="B99" s="150"/>
      <c r="C99" s="150"/>
      <c r="D99" s="150"/>
      <c r="E99" s="150"/>
      <c r="F99" s="151"/>
      <c r="G99" s="138"/>
      <c r="H99" s="149">
        <v>2</v>
      </c>
      <c r="I99" s="150"/>
      <c r="J99" s="150"/>
      <c r="K99" s="150"/>
      <c r="L99" s="150"/>
      <c r="M99" s="151"/>
    </row>
    <row r="100" spans="1:13" ht="19.5" customHeight="1" thickBot="1">
      <c r="A100" s="149">
        <v>3</v>
      </c>
      <c r="B100" s="150"/>
      <c r="C100" s="150"/>
      <c r="D100" s="150"/>
      <c r="E100" s="150"/>
      <c r="F100" s="151"/>
      <c r="G100" s="138"/>
      <c r="H100" s="149">
        <v>3</v>
      </c>
      <c r="I100" s="150"/>
      <c r="J100" s="150"/>
      <c r="K100" s="150"/>
      <c r="L100" s="150"/>
      <c r="M100" s="151"/>
    </row>
    <row r="101" spans="1:13" ht="19.5" customHeight="1" thickBot="1">
      <c r="A101" s="152">
        <v>4</v>
      </c>
      <c r="B101" s="153"/>
      <c r="C101" s="153"/>
      <c r="D101" s="153"/>
      <c r="E101" s="153"/>
      <c r="F101" s="154"/>
      <c r="G101" s="138"/>
      <c r="H101" s="152">
        <v>4</v>
      </c>
      <c r="I101" s="153"/>
      <c r="J101" s="153"/>
      <c r="K101" s="153"/>
      <c r="L101" s="153"/>
      <c r="M101" s="154"/>
    </row>
    <row r="102" spans="1:13" ht="19.5" customHeight="1" thickBot="1">
      <c r="A102" s="155"/>
      <c r="B102" s="156"/>
      <c r="C102" s="156"/>
      <c r="D102" s="156"/>
      <c r="E102" s="156"/>
      <c r="F102" s="157"/>
      <c r="G102" s="138"/>
      <c r="H102" s="155"/>
      <c r="I102" s="156"/>
      <c r="J102" s="156"/>
      <c r="K102" s="156"/>
      <c r="L102" s="156"/>
      <c r="M102" s="157"/>
    </row>
    <row r="103" spans="1:13" ht="19.5" customHeight="1" thickBot="1">
      <c r="A103" s="158" t="s">
        <v>131</v>
      </c>
      <c r="B103" s="159"/>
      <c r="C103" s="159"/>
      <c r="D103" s="159"/>
      <c r="E103" s="159"/>
      <c r="F103" s="160"/>
      <c r="G103" s="138"/>
      <c r="H103" s="158" t="s">
        <v>131</v>
      </c>
      <c r="I103" s="159"/>
      <c r="J103" s="159"/>
      <c r="K103" s="159"/>
      <c r="L103" s="159"/>
      <c r="M103" s="160"/>
    </row>
    <row r="104" ht="13.5" thickTop="1"/>
  </sheetData>
  <sheetProtection/>
  <printOptions/>
  <pageMargins left="0.5905511811023623" right="0.5905511811023623" top="0.4724409448818898" bottom="0.5118110236220472" header="0.5118110236220472" footer="0.5118110236220472"/>
  <pageSetup fitToHeight="2" fitToWidth="1" horizontalDpi="300" verticalDpi="300" orientation="portrait" paperSize="9" scale="97" r:id="rId3"/>
  <rowBreaks count="1" manualBreakCount="1">
    <brk id="55" max="255" man="1"/>
  </rowBreaks>
  <legacyDrawing r:id="rId2"/>
</worksheet>
</file>

<file path=xl/worksheets/sheet8.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6">
      <selection activeCell="A1" sqref="A1:H4"/>
    </sheetView>
  </sheetViews>
  <sheetFormatPr defaultColWidth="0.9921875" defaultRowHeight="5.25" customHeight="1"/>
  <sheetData/>
  <sheetProtection sheet="1"/>
  <printOptions gridLines="1"/>
  <pageMargins left="0.787401575" right="0.787401575" top="0.984251969" bottom="0.984251969" header="0.511811023" footer="0.511811023"/>
  <pageSetup horizontalDpi="300" verticalDpi="300" orientation="portrait" paperSize="9" r:id="rId3"/>
  <headerFooter alignWithMargins="0">
    <oddHeader>&amp;C&amp;A</oddHeader>
    <oddFooter>&amp;CSeite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gridLines="1"/>
  <pageMargins left="0.787401575" right="0.787401575" top="0.984251969" bottom="0.984251969" header="0.511811023" footer="0.511811023"/>
  <pageSetup horizontalDpi="300" verticalDpi="300" orientation="portrait" paperSize="9" r:id="rId3"/>
  <headerFooter alignWithMargins="0">
    <oddHeader>&amp;C&amp;A</oddHeader>
    <oddFooter>&amp;CSeite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Spindler/R. Rammler/S. Zipprodt, KSV Roßleben</dc:creator>
  <cp:keywords>Makro</cp:keywords>
  <dc:description/>
  <cp:lastModifiedBy>mecke</cp:lastModifiedBy>
  <cp:lastPrinted>2021-05-31T18:27:33Z</cp:lastPrinted>
  <dcterms:created xsi:type="dcterms:W3CDTF">1998-03-09T21:09:14Z</dcterms:created>
  <dcterms:modified xsi:type="dcterms:W3CDTF">2021-11-12T19:15:58Z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295836849</vt:i4>
  </property>
  <property fmtid="{D5CDD505-2E9C-101B-9397-08002B2CF9AE}" pid="3" name="_EmailSubject">
    <vt:lpwstr/>
  </property>
  <property fmtid="{D5CDD505-2E9C-101B-9397-08002B2CF9AE}" pid="4" name="_AuthorEmail">
    <vt:lpwstr>rainer.spindler@t-online.de</vt:lpwstr>
  </property>
  <property fmtid="{D5CDD505-2E9C-101B-9397-08002B2CF9AE}" pid="5" name="_AuthorEmailDisplayName">
    <vt:lpwstr>Rainer Spindler</vt:lpwstr>
  </property>
  <property fmtid="{D5CDD505-2E9C-101B-9397-08002B2CF9AE}" pid="6" name="_PreviousAdHocReviewCycleID">
    <vt:i4>1394433657</vt:i4>
  </property>
  <property fmtid="{D5CDD505-2E9C-101B-9397-08002B2CF9AE}" pid="7" name="_ReviewingToolsShownOnce">
    <vt:lpwstr/>
  </property>
</Properties>
</file>